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ationalgridplc-my.sharepoint.com/personal/saad_malik_uk_nationalgrid_com/Documents/Documents/FY22/EEI AGA/"/>
    </mc:Choice>
  </mc:AlternateContent>
  <xr:revisionPtr revIDLastSave="0" documentId="8_{A7D936D9-CFB5-4EE2-BB15-29317E308095}" xr6:coauthVersionLast="47" xr6:coauthVersionMax="47" xr10:uidLastSave="{00000000-0000-0000-0000-000000000000}"/>
  <workbookProtection lockStructure="1"/>
  <bookViews>
    <workbookView xWindow="-108" yWindow="-108" windowWidth="23256" windowHeight="12576" tabRatio="872" xr2:uid="{34229282-BB11-4637-933D-EFA645C25214}"/>
  </bookViews>
  <sheets>
    <sheet name="NG Metrics" sheetId="24" r:id="rId1"/>
    <sheet name="WPD Metrics" sheetId="6" r:id="rId2"/>
    <sheet name="SASB" sheetId="10" r:id="rId3"/>
    <sheet name="EU Taxonomy Cover Sheet" sheetId="20" r:id="rId4"/>
    <sheet name="EU Taxonomy Turnover" sheetId="21" r:id="rId5"/>
    <sheet name="EU Taxonomy Opex." sheetId="22" r:id="rId6"/>
    <sheet name="EU Taxonomy Capex." sheetId="23" r:id="rId7"/>
    <sheet name="EEI Metrics" sheetId="25" r:id="rId8"/>
    <sheet name="AGA Metrics" sheetId="26" r:id="rId9"/>
    <sheet name="Emissions Reduction Goals" sheetId="27" r:id="rId10"/>
    <sheet name="NG Metrics Explanation" sheetId="8" state="hidden" r:id="rId11"/>
    <sheet name="COST OF TRANSMISSION - CONSUMER" sheetId="9" state="hidden" r:id="rId12"/>
  </sheets>
  <externalReferences>
    <externalReference r:id="rId13"/>
  </externalReferences>
  <definedNames>
    <definedName name="_xlnm._FilterDatabase" localSheetId="0" hidden="1">'NG Metrics'!$B$4:$D$129</definedName>
    <definedName name="_xlnm._FilterDatabase" localSheetId="10" hidden="1">'NG Metrics Explanation'!$B$2:$E$113</definedName>
    <definedName name="_xlnm._FilterDatabase" localSheetId="1" hidden="1">'WPD Metrics'!$B$4:$D$48</definedName>
    <definedName name="_ftn1" localSheetId="2">SASB!$B$16</definedName>
    <definedName name="_ftn2" localSheetId="2">SASB!$B$116</definedName>
    <definedName name="_ftnref1" localSheetId="2">SASB!$B$12</definedName>
    <definedName name="_ftnref2" localSheetId="2">SASB!#REF!</definedName>
    <definedName name="_Hlk70522750" localSheetId="2">SASB!$D$121</definedName>
    <definedName name="_Ref69205031" localSheetId="2">SASB!$B$32</definedName>
    <definedName name="_Ref70509809" localSheetId="2">SASB!$C$20</definedName>
    <definedName name="_Ref72942625" localSheetId="2">SASB!$B$102</definedName>
    <definedName name="D2._Metric_completeness_dashboard___Responsible_Business_metrics">'[1]1. Summary tables'!#REF!</definedName>
    <definedName name="D3._Metric_completeness_dashboard___ESG_Databook_metrics__all">'[1]1. Summary tables'!#REF!</definedName>
    <definedName name="D4._Responsible_Business_metric_definition_gaps_by_metric_complexity">'[1]1. Summary tables'!#REF!</definedName>
    <definedName name="D5._Responsible_Business_metric_performance_gaps_by_metric_complexity">'[1]1. Summary tables'!#REF!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43994.6473032407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7">'EEI Metrics'!$A$1:$S$195</definedName>
    <definedName name="_xlnm.Print_Titles" localSheetId="7">'EEI Metrics'!$1:$15</definedName>
    <definedName name="Stage_1__Owners_onboarded">'[1]2. FY21 Master Reporting Repo'!#REF!</definedName>
    <definedName name="Step_2__Definition_and_target_drafted">'[1]2. FY21 Master Reporting Repo'!#REF!</definedName>
    <definedName name="Step_3__Methodology_created_and_documented">'[1]2. FY21 Master Reporting Repo'!#REF!</definedName>
    <definedName name="Step_4a__Current_year__19_20__performance">'[1]2. FY21 Master Reporting Repo'!#REF!</definedName>
    <definedName name="Step_4b__Prior_year__18_19__performance">'[1]2. FY21 Master Reporting Repo'!#REF!</definedName>
    <definedName name="Step_5__Sign_off_and_target_finalised">'[1]2. FY21 Master Reporting Repo'!#REF!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83" i="25" l="1"/>
  <c r="I183" i="25"/>
  <c r="F183" i="25"/>
  <c r="I173" i="25"/>
  <c r="F173" i="25"/>
  <c r="I65" i="25"/>
  <c r="F65" i="25"/>
  <c r="L52" i="25"/>
  <c r="I52" i="25"/>
  <c r="I47" i="25" s="1"/>
  <c r="F52" i="25"/>
  <c r="F47" i="25" s="1"/>
  <c r="L47" i="25"/>
  <c r="L23" i="25"/>
  <c r="L18" i="25" s="1"/>
  <c r="I23" i="25"/>
  <c r="F23" i="25"/>
  <c r="I18" i="25"/>
  <c r="F18" i="25"/>
  <c r="K42" i="24"/>
  <c r="K28" i="24"/>
  <c r="K27" i="24"/>
  <c r="K18" i="24"/>
  <c r="K11" i="24"/>
  <c r="F23" i="24" l="1"/>
  <c r="F91" i="24"/>
  <c r="F7" i="24"/>
  <c r="K7" i="24" s="1"/>
  <c r="G18" i="6" l="1"/>
  <c r="E18" i="6"/>
  <c r="G14" i="6"/>
  <c r="E14" i="6"/>
  <c r="G13" i="6"/>
  <c r="E13" i="6"/>
  <c r="G12" i="6"/>
  <c r="E12" i="6"/>
  <c r="G11" i="6"/>
  <c r="E11" i="6"/>
  <c r="G10" i="6"/>
  <c r="E10" i="6"/>
  <c r="G9" i="6"/>
  <c r="E9" i="6"/>
  <c r="G8" i="6"/>
  <c r="E8" i="6"/>
  <c r="G7" i="6"/>
  <c r="E7" i="6"/>
  <c r="S36" i="23" l="1"/>
  <c r="S35" i="23"/>
  <c r="S34" i="23"/>
  <c r="S33" i="23"/>
  <c r="S32" i="23"/>
  <c r="S31" i="23"/>
  <c r="S30" i="23"/>
  <c r="S29" i="23"/>
  <c r="S28" i="23"/>
  <c r="S27" i="23"/>
  <c r="S26" i="23"/>
  <c r="S25" i="23"/>
  <c r="S24" i="23"/>
  <c r="S23" i="23"/>
  <c r="S22" i="23"/>
  <c r="S21" i="23"/>
  <c r="S20" i="23"/>
  <c r="S19" i="23"/>
  <c r="S18" i="23"/>
  <c r="S17" i="23"/>
  <c r="S16" i="23"/>
  <c r="S15" i="23"/>
  <c r="S14" i="23"/>
  <c r="S13" i="23"/>
  <c r="S12" i="23"/>
  <c r="S11" i="23"/>
  <c r="G31" i="22"/>
  <c r="G48" i="22" s="1"/>
  <c r="F31" i="22"/>
  <c r="F48" i="22" s="1"/>
  <c r="S30" i="22"/>
  <c r="S29" i="22"/>
  <c r="S28" i="22"/>
  <c r="S27" i="22"/>
  <c r="S26" i="22"/>
  <c r="S25" i="22"/>
  <c r="S24" i="22"/>
  <c r="S23" i="22"/>
  <c r="S22" i="22"/>
  <c r="S21" i="22"/>
  <c r="S20" i="22"/>
  <c r="S19" i="22"/>
  <c r="S18" i="22"/>
  <c r="S17" i="22"/>
  <c r="S16" i="22"/>
  <c r="S15" i="22"/>
  <c r="S14" i="22"/>
  <c r="S13" i="22"/>
  <c r="S12" i="22"/>
  <c r="S11" i="22"/>
  <c r="G31" i="21"/>
  <c r="G46" i="21" s="1"/>
  <c r="F31" i="21"/>
  <c r="F46" i="21" s="1"/>
  <c r="S30" i="21"/>
  <c r="S29" i="21"/>
  <c r="S28" i="21"/>
  <c r="S27" i="21"/>
  <c r="S26" i="21"/>
  <c r="S25" i="21"/>
  <c r="S24" i="21"/>
  <c r="S23" i="21"/>
  <c r="S22" i="21"/>
  <c r="S21" i="21"/>
  <c r="S20" i="21"/>
  <c r="S19" i="21"/>
  <c r="S18" i="21"/>
  <c r="S17" i="21"/>
  <c r="S16" i="21"/>
  <c r="S15" i="21"/>
  <c r="S14" i="21"/>
  <c r="S13" i="21"/>
  <c r="S12" i="21"/>
  <c r="S11" i="21"/>
  <c r="K64" i="20"/>
  <c r="K63" i="20"/>
  <c r="K62" i="20"/>
  <c r="K49" i="20"/>
  <c r="K48" i="20"/>
  <c r="K47" i="20"/>
  <c r="K30" i="20"/>
  <c r="K29" i="20"/>
  <c r="K28" i="20"/>
  <c r="K12" i="20"/>
  <c r="K11" i="20"/>
  <c r="K10" i="20"/>
  <c r="D51" i="22" l="1"/>
  <c r="D53" i="23"/>
  <c r="D73" i="23" s="1"/>
  <c r="D37" i="23"/>
  <c r="D31" i="22"/>
  <c r="D47" i="22"/>
  <c r="G37" i="23" l="1"/>
  <c r="G64" i="23" s="1"/>
  <c r="F37" i="23"/>
  <c r="D54" i="23"/>
  <c r="D48" i="22"/>
  <c r="D72" i="23"/>
  <c r="D57" i="22"/>
  <c r="E48" i="22" s="1"/>
  <c r="D70" i="23"/>
  <c r="E67" i="23" s="1"/>
  <c r="D62" i="23" l="1"/>
  <c r="D57" i="23" s="1"/>
  <c r="S37" i="23"/>
  <c r="F64" i="23"/>
  <c r="E57" i="22"/>
  <c r="E40" i="22"/>
  <c r="E23" i="22"/>
  <c r="E44" i="22"/>
  <c r="E17" i="22"/>
  <c r="E29" i="22"/>
  <c r="E27" i="22"/>
  <c r="E25" i="22"/>
  <c r="E36" i="22"/>
  <c r="E43" i="22"/>
  <c r="E19" i="22"/>
  <c r="E11" i="22"/>
  <c r="E21" i="22"/>
  <c r="E13" i="22"/>
  <c r="E35" i="22"/>
  <c r="E15" i="22"/>
  <c r="E42" i="22"/>
  <c r="E38" i="22"/>
  <c r="E16" i="22"/>
  <c r="E12" i="22"/>
  <c r="E18" i="22"/>
  <c r="E46" i="22"/>
  <c r="E39" i="22"/>
  <c r="E47" i="22"/>
  <c r="L29" i="20" s="1"/>
  <c r="E20" i="22"/>
  <c r="E34" i="22"/>
  <c r="E37" i="22"/>
  <c r="E26" i="22"/>
  <c r="E30" i="22"/>
  <c r="E45" i="22"/>
  <c r="E51" i="22"/>
  <c r="L30" i="20" s="1"/>
  <c r="E22" i="22"/>
  <c r="E24" i="22"/>
  <c r="E28" i="22"/>
  <c r="E41" i="22"/>
  <c r="E14" i="22"/>
  <c r="E31" i="22"/>
  <c r="L28" i="20" s="1"/>
  <c r="E33" i="22"/>
  <c r="E68" i="23"/>
  <c r="E69" i="23"/>
  <c r="D74" i="23" l="1"/>
  <c r="D64" i="23"/>
  <c r="E57" i="23" s="1"/>
  <c r="L49" i="20" s="1"/>
  <c r="E39" i="21"/>
  <c r="E22" i="21"/>
  <c r="E20" i="21"/>
  <c r="E18" i="21"/>
  <c r="E16" i="21"/>
  <c r="E14" i="21"/>
  <c r="E12" i="21"/>
  <c r="E44" i="21"/>
  <c r="E36" i="21"/>
  <c r="E21" i="21"/>
  <c r="E15" i="21"/>
  <c r="E11" i="21"/>
  <c r="E55" i="21"/>
  <c r="E43" i="21"/>
  <c r="E17" i="21"/>
  <c r="E35" i="21"/>
  <c r="E19" i="21"/>
  <c r="E13" i="21"/>
  <c r="E42" i="21"/>
  <c r="E34" i="21"/>
  <c r="E23" i="21"/>
  <c r="E41" i="21"/>
  <c r="E33" i="21"/>
  <c r="E40" i="21"/>
  <c r="E24" i="21"/>
  <c r="E26" i="21"/>
  <c r="E25" i="21"/>
  <c r="E29" i="21"/>
  <c r="E30" i="21"/>
  <c r="E45" i="21"/>
  <c r="L11" i="20" s="1"/>
  <c r="E28" i="21"/>
  <c r="E31" i="21"/>
  <c r="L10" i="20" s="1"/>
  <c r="E27" i="21"/>
  <c r="E38" i="21"/>
  <c r="E37" i="21"/>
  <c r="E46" i="21"/>
  <c r="E49" i="21"/>
  <c r="L12" i="20" s="1"/>
  <c r="E64" i="23"/>
  <c r="E30" i="23"/>
  <c r="E24" i="23"/>
  <c r="E22" i="23"/>
  <c r="E20" i="23"/>
  <c r="E18" i="23"/>
  <c r="E14" i="23"/>
  <c r="E43" i="23"/>
  <c r="E52" i="23"/>
  <c r="E51" i="23"/>
  <c r="E50" i="23"/>
  <c r="E42" i="23"/>
  <c r="E41" i="23"/>
  <c r="E15" i="23"/>
  <c r="E11" i="23"/>
  <c r="E45" i="23"/>
  <c r="E40" i="23"/>
  <c r="E53" i="23"/>
  <c r="L48" i="20" s="1"/>
  <c r="E33" i="23"/>
  <c r="E34" i="23"/>
  <c r="E35" i="23"/>
  <c r="E25" i="23"/>
  <c r="E49" i="23"/>
  <c r="E19" i="23"/>
  <c r="E21" i="23"/>
  <c r="E32" i="23"/>
  <c r="E27" i="23"/>
  <c r="E47" i="23"/>
  <c r="E13" i="23"/>
  <c r="E36" i="23"/>
  <c r="E46" i="23"/>
  <c r="D75" i="23"/>
  <c r="E26" i="23" l="1"/>
  <c r="E54" i="23"/>
  <c r="E29" i="23"/>
  <c r="E31" i="23"/>
  <c r="E48" i="23"/>
  <c r="E12" i="23"/>
  <c r="E28" i="23"/>
  <c r="E17" i="23"/>
  <c r="E39" i="23"/>
  <c r="E23" i="23"/>
  <c r="E37" i="23"/>
  <c r="L47" i="20" s="1"/>
  <c r="E16" i="23"/>
  <c r="E44" i="23"/>
  <c r="E72" i="23"/>
  <c r="L62" i="20" s="1"/>
  <c r="E73" i="23"/>
  <c r="L63" i="20" s="1"/>
  <c r="E74" i="23"/>
  <c r="L64" i="20" s="1"/>
  <c r="L40" i="8" l="1"/>
  <c r="L26" i="8"/>
  <c r="L25" i="8"/>
  <c r="L16" i="8"/>
  <c r="L9" i="8"/>
  <c r="L5" i="8"/>
</calcChain>
</file>

<file path=xl/sharedStrings.xml><?xml version="1.0" encoding="utf-8"?>
<sst xmlns="http://schemas.openxmlformats.org/spreadsheetml/2006/main" count="2460" uniqueCount="1091">
  <si>
    <t>Metric</t>
  </si>
  <si>
    <t>Target</t>
  </si>
  <si>
    <t>2021/22</t>
  </si>
  <si>
    <t>2020/21</t>
  </si>
  <si>
    <t>Baseline</t>
  </si>
  <si>
    <t>Performance against baseline</t>
  </si>
  <si>
    <t>ENVIRONMENT</t>
  </si>
  <si>
    <t>Greenhouse gas emissions (kiltonnes C02e)</t>
  </si>
  <si>
    <t>Scope 1 and 2 greenhouse gas (GHG) emissions (Scope 2 location based)</t>
  </si>
  <si>
    <t>Achieve net zero by 2050. We will reduce Scope 1 and 2 greenhouse gas (GHG) emissions 80% by 2030, 90% by 2040, and to net zero by 2050 from a 1990 baseline.</t>
  </si>
  <si>
    <t>ɸ</t>
  </si>
  <si>
    <t>Scope 1 GHG emissions</t>
  </si>
  <si>
    <t>Scope 2 GHG emissions - market based</t>
  </si>
  <si>
    <t>Scope 2 GHG emissions - location based</t>
  </si>
  <si>
    <t>Scope 3 GHG emissions - total scope 3 emissions</t>
  </si>
  <si>
    <t>Reduce Scope 3 GHG emissions across our entire value chain 37.5% by FY2034, from a FY2019 baseline (revised to reflect Scope 3 SBT).</t>
  </si>
  <si>
    <t>Scope 3 GHG emissions - US Cat 3 (Fuel &amp; Energy Related Activities)</t>
  </si>
  <si>
    <t>Scope 3 GHG emissions - US Cat 11 (Use of Sold Products)</t>
  </si>
  <si>
    <t>Scope 3 GHG emissions - UK &amp; US Cat 1 (Purchased Goods and Services)</t>
  </si>
  <si>
    <t>Scope 3 GHG emissions - UK &amp; US Cat 7  (Employee Commuting)</t>
  </si>
  <si>
    <t>Scope 3 GHG emissions - UK &amp; US Cat 6  (Business Travel)</t>
  </si>
  <si>
    <t>Scope 3 GHG emissions - UK &amp; US Cat 5  (Waste Generated in Operations)</t>
  </si>
  <si>
    <t>SF6 emissions</t>
  </si>
  <si>
    <t>Reduce SF6 emissions from our operations 50% by 2030, from a 2019 baseline.</t>
  </si>
  <si>
    <t>Total electricity consumption (GWh)</t>
  </si>
  <si>
    <t>Total operational consumption (GWh)</t>
  </si>
  <si>
    <t>Total heating consumption (GWh)</t>
  </si>
  <si>
    <t>Total transport consumption  (GWh)</t>
  </si>
  <si>
    <t>Total fuel consumption from non-renewable sources (GWh)</t>
  </si>
  <si>
    <t>Total fuel consumption from renewable sources (GWh)</t>
  </si>
  <si>
    <t>Total energy consumed – US Generation data (GWh)</t>
  </si>
  <si>
    <t>GHG emissions and total miles from air travel</t>
  </si>
  <si>
    <t>Achieve zero carbon emissions from business air travel. From 2020 onwards, we will reduce our annual air miles travelled by at least 50% from a 2019 baseline on an enduring basis.</t>
  </si>
  <si>
    <t>GHG emissions from air travel (ktCO2e)</t>
  </si>
  <si>
    <t>Total miles from air travel</t>
  </si>
  <si>
    <t>Air quality (Tonnes)</t>
  </si>
  <si>
    <t>Air quality - Emissions from stationary sources (NOx)</t>
  </si>
  <si>
    <t>We will reduce NOx and SOx emissions by improving the efficiency of our plant and equipment.</t>
  </si>
  <si>
    <t>Air quality - Emissions from stationary sources (SOx)</t>
  </si>
  <si>
    <t>Air quality - Emissions from stationary sources (PM)</t>
  </si>
  <si>
    <t>Fleet (%)</t>
  </si>
  <si>
    <t>Electric Vehicle Fleet % (Light-duty only)</t>
  </si>
  <si>
    <t>Move to a 100% electric fleet by 2030 for our light-duty vehicles.</t>
  </si>
  <si>
    <t>Waste (Tonnes/%)</t>
  </si>
  <si>
    <t>Total office waste (tonnes)</t>
  </si>
  <si>
    <t>% office waste diverted from landfill</t>
  </si>
  <si>
    <t>We are committed to sending zero waste to landfill, where possible, in our main offices.</t>
  </si>
  <si>
    <t>US</t>
  </si>
  <si>
    <t>UK</t>
  </si>
  <si>
    <t>Our energy consumption (GWh/M kBTU/%)</t>
  </si>
  <si>
    <t>Total energy consumption (GWh)</t>
  </si>
  <si>
    <t>Office energy consumption</t>
  </si>
  <si>
    <t>Reduce energy consumption in our offices 20% by 2030. Commitment from a 2020 baseline.</t>
  </si>
  <si>
    <t>% Renewable energy purchased</t>
  </si>
  <si>
    <t>Enabling clean energy (MW)</t>
  </si>
  <si>
    <t xml:space="preserve">Renewable energy connected to US Distribution Grid </t>
  </si>
  <si>
    <t>We will connect renewables as quickly and efficiently as possible.</t>
  </si>
  <si>
    <t>Renewable energy connected to US Transmission grid</t>
  </si>
  <si>
    <t>Renewable energy connected to UK Transmission grid</t>
  </si>
  <si>
    <t>Interconnector capacity (GW)</t>
  </si>
  <si>
    <t>Renewables enabled by direct investment via National Grid Renewables</t>
  </si>
  <si>
    <t>We will grow our renewables business in the US.</t>
  </si>
  <si>
    <t>Energy intensity</t>
  </si>
  <si>
    <t>Water</t>
  </si>
  <si>
    <t>Total water abstracted i.e withdrawal</t>
  </si>
  <si>
    <t>Total water discharged</t>
  </si>
  <si>
    <t>Natural environment</t>
  </si>
  <si>
    <t>Number of hectares of land we have remediated</t>
  </si>
  <si>
    <t>PEOPLE</t>
  </si>
  <si>
    <t>Inclusiveness &amp; Diversity (%)</t>
  </si>
  <si>
    <t>Achieve 50% diversity in our Senior Leadership group by 2025.</t>
  </si>
  <si>
    <r>
      <t>Diversity % of hires in new talent programmes</t>
    </r>
    <r>
      <rPr>
        <vertAlign val="superscript"/>
        <sz val="8"/>
        <color theme="1"/>
        <rFont val="Calibri"/>
        <family val="2"/>
        <scheme val="minor"/>
      </rPr>
      <t>2</t>
    </r>
  </si>
  <si>
    <t xml:space="preserve">Maintain 50% diversity in all our new talent programmes. </t>
  </si>
  <si>
    <r>
      <t>Diversity % of the workforce</t>
    </r>
    <r>
      <rPr>
        <vertAlign val="superscript"/>
        <sz val="8"/>
        <color theme="1"/>
        <rFont val="Calibri"/>
        <family val="2"/>
        <scheme val="minor"/>
      </rPr>
      <t>2</t>
    </r>
  </si>
  <si>
    <t>Be as transparent as possible internally and externally on gender and ethnicity/race.</t>
  </si>
  <si>
    <t>Gender and ethnicity % of joiners</t>
  </si>
  <si>
    <t>Recruitment rates by gender</t>
  </si>
  <si>
    <t>Be as transparent as possible internally and externally on gender and ethnicity/ race. This will include reporting on recruitment, promotion, progression and leaver rates by diverse groups. We will use this to spot trends and react accordingly.</t>
  </si>
  <si>
    <t>Recruitment rates by ethnicity</t>
  </si>
  <si>
    <t>Gender and ethnicity % of promotions</t>
  </si>
  <si>
    <t>Promotion rates by gender</t>
  </si>
  <si>
    <t>Promotion rates by ethnicity</t>
  </si>
  <si>
    <t>Gender and ethnicity % of leavers</t>
  </si>
  <si>
    <t>Leaver rates by gender</t>
  </si>
  <si>
    <t>Leaver rates by ethnicity</t>
  </si>
  <si>
    <t>Age of workforce in bands for current workforce</t>
  </si>
  <si>
    <t>&lt;25</t>
  </si>
  <si>
    <t>26-40</t>
  </si>
  <si>
    <t>41-55</t>
  </si>
  <si>
    <t>&gt;55+</t>
  </si>
  <si>
    <t>Age of workforce in bands for current starters</t>
  </si>
  <si>
    <t>Age of workforce in bands for current leavers</t>
  </si>
  <si>
    <t>% of colleagues completed unconscious bias training</t>
  </si>
  <si>
    <t>Provide unconscious bias training to all our people over the next year.</t>
  </si>
  <si>
    <t>Employee engagement (%)</t>
  </si>
  <si>
    <t>Employee Engagement Score (from Grid:Voice)</t>
  </si>
  <si>
    <t>Getting input directly from our people is an important part of tracking progress. The Board hears their views through the employee engagement survey, employee participation in Board events and through internal communication channels.</t>
  </si>
  <si>
    <t>Confidence to speak out (%)</t>
  </si>
  <si>
    <t>Safe to say yes' index in Grid:Voice %
(Grid:Voice is the title of our annual employee survey)</t>
  </si>
  <si>
    <t>Eradicate discrimination of any kind, and create a culture where our people feel confident to speak out safely.</t>
  </si>
  <si>
    <t xml:space="preserve">Wellbeing </t>
  </si>
  <si>
    <t>Wellbeing index (employees)</t>
  </si>
  <si>
    <t>Fairness in pay (%)</t>
  </si>
  <si>
    <t>Living wage paid (UK only)</t>
  </si>
  <si>
    <t>Maintain fairness across the organisation for pay and make sure our pay practices do not show bias. We will work until pay equity is achieved for our people.</t>
  </si>
  <si>
    <r>
      <t>UK gender pay gap</t>
    </r>
    <r>
      <rPr>
        <vertAlign val="superscript"/>
        <sz val="8"/>
        <color theme="1"/>
        <rFont val="Calibri"/>
        <family val="2"/>
        <scheme val="minor"/>
      </rPr>
      <t>3</t>
    </r>
  </si>
  <si>
    <t>2019/20</t>
  </si>
  <si>
    <t>UK gender pay gap:
- mean 'base' gender pay gap</t>
  </si>
  <si>
    <t>◊</t>
  </si>
  <si>
    <t>UK gender pay gap:
- mean 'incentive' gender pay gap</t>
  </si>
  <si>
    <r>
      <t>UK ethnicity pay gap</t>
    </r>
    <r>
      <rPr>
        <vertAlign val="superscript"/>
        <sz val="8"/>
        <color theme="1"/>
        <rFont val="Calibri"/>
        <family val="2"/>
        <scheme val="minor"/>
      </rPr>
      <t>3</t>
    </r>
  </si>
  <si>
    <t>UK ethnicity pay gap:
- mean 'base' ethnicity pay gap</t>
  </si>
  <si>
    <t>UK ethnicity pay gap:
- mean 'incentive' ethnicity pay gap</t>
  </si>
  <si>
    <r>
      <t>US gender pay gap</t>
    </r>
    <r>
      <rPr>
        <vertAlign val="superscript"/>
        <sz val="8"/>
        <color theme="1"/>
        <rFont val="Calibri"/>
        <family val="2"/>
        <scheme val="minor"/>
      </rPr>
      <t>3</t>
    </r>
  </si>
  <si>
    <t>US gender pay gap:
- mean 'base' gender pay gap</t>
  </si>
  <si>
    <t>US gender pay gap:
- mean 'incentive' gender pay gap</t>
  </si>
  <si>
    <r>
      <t>US ethnicity pay gap</t>
    </r>
    <r>
      <rPr>
        <vertAlign val="superscript"/>
        <sz val="8"/>
        <color theme="1"/>
        <rFont val="Calibri"/>
        <family val="2"/>
        <scheme val="minor"/>
      </rPr>
      <t>3</t>
    </r>
  </si>
  <si>
    <t>US ethnicity pay gap:
- mean 'base' ethnicity pay gap</t>
  </si>
  <si>
    <t>US ethnicity pay gap:
- mean 'incentive' ethnicity pay gap</t>
  </si>
  <si>
    <t>COMMUNITIES</t>
  </si>
  <si>
    <t xml:space="preserve">Safety </t>
  </si>
  <si>
    <t>Fatalities</t>
  </si>
  <si>
    <t>We will deliver sustainable energy safely.</t>
  </si>
  <si>
    <t>Member of the public injuries/fatalities as a result of National Grid work</t>
  </si>
  <si>
    <t>Reliability (%)</t>
  </si>
  <si>
    <t>Network reliability - % Availability
- UK ET</t>
  </si>
  <si>
    <t>We will deliver sustainable energy reliably. We’re committed to making sure our systems are resilient and can play a leading role in disaster recovery.</t>
  </si>
  <si>
    <t>UK ET</t>
  </si>
  <si>
    <t>UK GT</t>
  </si>
  <si>
    <t>US ET</t>
  </si>
  <si>
    <t>US ED</t>
  </si>
  <si>
    <t>Interconnector reliability - % Availability</t>
  </si>
  <si>
    <t>IFA Interconnector</t>
  </si>
  <si>
    <t>IFA 2 Interconnector</t>
  </si>
  <si>
    <t>NSL Interconnector</t>
  </si>
  <si>
    <t>n/a</t>
  </si>
  <si>
    <t>BritNed Interconnector</t>
  </si>
  <si>
    <t>NEMO Interconnector</t>
  </si>
  <si>
    <t>Affordability(£/$)</t>
  </si>
  <si>
    <t>Report transparently on energy costs throughout the energy transition - on average costs per household for our UK transmission network and for our US electric and gas business.</t>
  </si>
  <si>
    <t>Contribution of NG UK's transmission costs to consumer bills</t>
  </si>
  <si>
    <t>Average energy bill charged to US households</t>
  </si>
  <si>
    <t>Electric: Average Customer Bill Jurisdictions Combined (Low Income Customers Excluded)</t>
  </si>
  <si>
    <t>$1,613.35</t>
  </si>
  <si>
    <t>$1,563.14</t>
  </si>
  <si>
    <t>Gas: Average Customer Bill Jurisdictions Combined (Low Income Customers Excluded)</t>
  </si>
  <si>
    <t>$1,314.24</t>
  </si>
  <si>
    <t>$1,156.45</t>
  </si>
  <si>
    <t>Electric: Average Low Income (only) Customer Bill</t>
  </si>
  <si>
    <t>$1,107.07</t>
  </si>
  <si>
    <t>$1,026.82</t>
  </si>
  <si>
    <t>Gas: Average Low Income (only) Customer Bill</t>
  </si>
  <si>
    <t>$904.72</t>
  </si>
  <si>
    <t>$771.56</t>
  </si>
  <si>
    <t>Consumer trust (%)</t>
  </si>
  <si>
    <t>Consumer Trust Survey (US)</t>
  </si>
  <si>
    <t>We will continue to engage widely with the communities and customers we serve, responding to their needs, minimising disruption from our operations, and providing a service that satisfies them.</t>
  </si>
  <si>
    <t>Volunteering</t>
  </si>
  <si>
    <r>
      <t>Number of 'qualifying' volunteering hours</t>
    </r>
    <r>
      <rPr>
        <vertAlign val="superscript"/>
        <sz val="8"/>
        <color theme="1"/>
        <rFont val="Calibri"/>
        <family val="2"/>
        <scheme val="minor"/>
      </rPr>
      <t>4</t>
    </r>
  </si>
  <si>
    <t>Achieve 500,000 employee volunteering hours by 2030 (from 2020).</t>
  </si>
  <si>
    <t>23,416
(cumulatively 41,466)</t>
  </si>
  <si>
    <t>Skills development</t>
  </si>
  <si>
    <t># of young people provided access to skills development</t>
  </si>
  <si>
    <t>Develop skills for the future, with a focus on lower income communities, providing access to skills development for 45,000 people by 2030 (from 2020).</t>
  </si>
  <si>
    <t>3,972
(cumulatively 5,233)</t>
  </si>
  <si>
    <t>ECONOMY</t>
  </si>
  <si>
    <t>Supply Chain (%)</t>
  </si>
  <si>
    <t>% of supplier payments paid to contractual term (UK)</t>
  </si>
  <si>
    <t>We are fair to our suppliers and committed to paying them promptly.</t>
  </si>
  <si>
    <t>% of supplier payments paid to contractual term (US)</t>
  </si>
  <si>
    <t>% of suppliers with carbon reduction target</t>
  </si>
  <si>
    <t>75% of National Grid's top 250 suppliers (by category/spend) will have active carbon reduction targets by 2030.</t>
  </si>
  <si>
    <t>Innovation (£m)</t>
  </si>
  <si>
    <t>Investment by NG Partners</t>
  </si>
  <si>
    <t>Continue to invest in developing technologies and innovations that benefit our customers and wider society.</t>
  </si>
  <si>
    <r>
      <t>£38m</t>
    </r>
    <r>
      <rPr>
        <vertAlign val="superscript"/>
        <sz val="8"/>
        <color theme="1"/>
        <rFont val="Calibri"/>
        <family val="2"/>
        <scheme val="minor"/>
      </rPr>
      <t>5</t>
    </r>
  </si>
  <si>
    <t>Investment (£m)</t>
  </si>
  <si>
    <t>Investment in energy infrastructure (Group - continuing and discontinued)</t>
  </si>
  <si>
    <t>Continue to reinvest in energy infrastructure
at approximately £5 billion each year.</t>
  </si>
  <si>
    <t>Investment in energy infrastructure (continuing)</t>
  </si>
  <si>
    <t>Investment in energy infrastructure (continuing excluding WPD)</t>
  </si>
  <si>
    <t>£5,840m</t>
  </si>
  <si>
    <t>£4,843m</t>
  </si>
  <si>
    <t>Employment (number)</t>
  </si>
  <si>
    <t>Jobs (worldwide)</t>
  </si>
  <si>
    <t>OUR GOVERNANCE</t>
  </si>
  <si>
    <t>Company culture (%)</t>
  </si>
  <si>
    <t>% employees that have undertaken relevant ethics training</t>
  </si>
  <si>
    <r>
      <t>95%</t>
    </r>
    <r>
      <rPr>
        <vertAlign val="superscript"/>
        <sz val="8"/>
        <color theme="1"/>
        <rFont val="Calibri"/>
        <family val="2"/>
        <scheme val="minor"/>
      </rPr>
      <t>6</t>
    </r>
  </si>
  <si>
    <r>
      <t>98%</t>
    </r>
    <r>
      <rPr>
        <vertAlign val="superscript"/>
        <sz val="8"/>
        <color theme="1"/>
        <rFont val="Calibri"/>
        <family val="2"/>
        <scheme val="minor"/>
      </rPr>
      <t>6</t>
    </r>
  </si>
  <si>
    <t>Leadership diversity (%)</t>
  </si>
  <si>
    <r>
      <t>Diversity % of the Board</t>
    </r>
    <r>
      <rPr>
        <vertAlign val="superscript"/>
        <sz val="8"/>
        <color theme="1"/>
        <rFont val="Calibri"/>
        <family val="2"/>
        <scheme val="minor"/>
      </rPr>
      <t>7</t>
    </r>
  </si>
  <si>
    <t>Meet and ultimately exceed the Hampton-Alexander and Parker diversity review standards and achieve 50% diversity in our Board.</t>
  </si>
  <si>
    <t>FOOTNOTES</t>
  </si>
  <si>
    <t>A diverse employee is defined as a colleague who identifies as female, as a person with a disability, as gay, bi-sexual or lesbian or from an underrepresented ethnic/racially diverse background</t>
  </si>
  <si>
    <t>Pay gap data reported one year in arrears in accordance with timelines for UK statutory reporting requirements.</t>
  </si>
  <si>
    <t>Refer to reporting methodology document for definition of qualifying volunteering hours.</t>
  </si>
  <si>
    <t>Data is from our audited FY22 and FY21 Group consolidated financial statements.</t>
  </si>
  <si>
    <t>A new ethics course was released in November 2021, which reflects the 95% performance in 2021/22. In relation to Anti Bribery and Corruption training, this is not due to be refreshed until 2022/23. The performance is monitored up to the 95% target completion.  The current performance against this training remains at 98% as per 2021/22.</t>
  </si>
  <si>
    <t>The Hampton-Alexander and Parker diversity review set five key recommendations aimed at increasing the number of women in leadership positions of FTSE 350 companies including a target of 33% by the end of 2020. https://ftsewomenleaders.com/wp-content/uploads/2019/11/HA-ReviewReport-2019.pdf</t>
  </si>
  <si>
    <t>Comparative has been revised to reflect the adoption of an updated methodology. Please refer to 'Our Reporting Methodology' document.</t>
  </si>
  <si>
    <t>Amounts have been re-presented to reflect the classification of the UK Gas Transmission business as discontinued operation.</t>
  </si>
  <si>
    <t>KEY</t>
  </si>
  <si>
    <t xml:space="preserve">All 2021/22 data in these tables that has not been assured by PwC has been subject to a reporting process and controls review by National Grid's Finance second line risk and controls team, unless otherwise stated. </t>
  </si>
  <si>
    <t>WPD Metrics</t>
  </si>
  <si>
    <t>Scope 3 GHG emissions - UK Cat 3 (Fuel &amp; Energy Related Activities)</t>
  </si>
  <si>
    <t>Scope 3 GHG emissions - UK Cat 1 (Purchased Goods and Services)</t>
  </si>
  <si>
    <t>Scope 3 GHG emissions - UK Cat 6  (Business Travel)</t>
  </si>
  <si>
    <t xml:space="preserve"> % of Senior Leadership Group by gender (female)</t>
  </si>
  <si>
    <t>% of hires in new talent programmes by gender (female)</t>
  </si>
  <si>
    <t>% of the workforce by gender (female)</t>
  </si>
  <si>
    <t>Recruitment rates by gender (female)</t>
  </si>
  <si>
    <t>Leaver rates by gender (female)</t>
  </si>
  <si>
    <t>mean 'base' gender pay gap</t>
  </si>
  <si>
    <t>mean 'incentive' gender pay gap</t>
  </si>
  <si>
    <t>Member of the public injuries/fatalties as a result of WPD work</t>
  </si>
  <si>
    <t>Network reliability - % Availability UKED
- UK ET</t>
  </si>
  <si>
    <t>Contribution of distribution costs to consumer bills</t>
  </si>
  <si>
    <t xml:space="preserve">Investment in energy infrastructure </t>
  </si>
  <si>
    <t>£899m</t>
  </si>
  <si>
    <t>£798m</t>
  </si>
  <si>
    <r>
      <t xml:space="preserve">Included within the scope of PwC's assurance - see </t>
    </r>
    <r>
      <rPr>
        <sz val="8"/>
        <color rgb="FFFF0000"/>
        <rFont val="Calibri"/>
        <family val="2"/>
        <scheme val="minor"/>
      </rPr>
      <t xml:space="preserve">[page xx] </t>
    </r>
    <r>
      <rPr>
        <sz val="8"/>
        <color theme="1"/>
        <rFont val="Calibri"/>
        <family val="2"/>
        <scheme val="minor"/>
      </rPr>
      <t>for further details</t>
    </r>
  </si>
  <si>
    <t>SASB</t>
  </si>
  <si>
    <t>Electric Utilities &amp; Power Generators Standard</t>
  </si>
  <si>
    <t xml:space="preserve">Code </t>
  </si>
  <si>
    <t>SASB Accounting Metric</t>
  </si>
  <si>
    <t>National Grid Disclosure</t>
  </si>
  <si>
    <t>Greenhouse Gas Emissions &amp; Energy Resource Planning</t>
  </si>
  <si>
    <t>IF-EU-110a.1</t>
  </si>
  <si>
    <t>(1) Gross global Scope 1 emissions, and percentage covered under:</t>
  </si>
  <si>
    <t>(2) Emissions-limiting regulations</t>
  </si>
  <si>
    <t>(3) Emissions-reporting regulations</t>
  </si>
  <si>
    <t>IF-EU-110a.2</t>
  </si>
  <si>
    <t>Greenhouse gas (GHG) emissions associated with power deliveries</t>
  </si>
  <si>
    <t>IF-EU-110a.3</t>
  </si>
  <si>
    <t>Discussion of long-term and short-term strategy or plan to manage Scope 1 emissions, emissions reduction targets, and an analysis of performance against those targets</t>
  </si>
  <si>
    <t>(1) Number of customers served in markets subject to renewable portfolio standards (RPS)</t>
  </si>
  <si>
    <t>(2) Percentage fulfilment of RPS target by market</t>
  </si>
  <si>
    <t>Air Quality</t>
  </si>
  <si>
    <t>IF-EU-120a.1</t>
  </si>
  <si>
    <t>Air emissions of the following pollutants:</t>
  </si>
  <si>
    <t>(1) NOx</t>
  </si>
  <si>
    <t>(2) SOx</t>
  </si>
  <si>
    <t xml:space="preserve">(3) Particulate matter (PM10) </t>
  </si>
  <si>
    <t>(4) Lead (Pb)</t>
  </si>
  <si>
    <t>(4) &amp; (5) Not applicable. National Grid are not required by our UK or US regulators to monitor and report lead or mercury as they are not considered material to our operations.</t>
  </si>
  <si>
    <t xml:space="preserve">(5) Mercury (Hg) </t>
  </si>
  <si>
    <t>and percentage of each in or near areas of dense population (%)</t>
  </si>
  <si>
    <t>Water Management</t>
  </si>
  <si>
    <t>IF-EU-140a.1</t>
  </si>
  <si>
    <t>(1) Total water withdrawn</t>
  </si>
  <si>
    <t>(2) Total water consumed</t>
  </si>
  <si>
    <t>percentage of each in regions with High or Extremely High baseline water stress</t>
  </si>
  <si>
    <t xml:space="preserve">0% water withdrawn or consumed in the UK and US is within regions of high or extremely high water stress. </t>
  </si>
  <si>
    <t>IF-EU-140a.2</t>
  </si>
  <si>
    <t>Number of incidents of non-compliance associated with water quantity, quality permits, standards, and regulations</t>
  </si>
  <si>
    <t>IF-EU-140a.3</t>
  </si>
  <si>
    <t>Description of water management risks and discussion of strategies and practices to mitigate those risks</t>
  </si>
  <si>
    <t>Coal Ash Management</t>
  </si>
  <si>
    <t>IF-EU-150a.1</t>
  </si>
  <si>
    <t>Amount of coal combustion residuals (CCR) generated, percentage recycled</t>
  </si>
  <si>
    <t>Not applicable - no coal combustion in National Grid’s portfolio.</t>
  </si>
  <si>
    <t>IF-EU-150a.2</t>
  </si>
  <si>
    <t>Total number of coal combustion residual (CCR) impoundments, broken down by hazard potential classification and structural integrity assessment</t>
  </si>
  <si>
    <t>Energy Affordability</t>
  </si>
  <si>
    <t>Average retail electric rate for:</t>
  </si>
  <si>
    <t>(1) Residential (USD/kWh)</t>
  </si>
  <si>
    <t>(1) $0.22</t>
  </si>
  <si>
    <t>(2) Commercial (USD/kWh)</t>
  </si>
  <si>
    <t>(2) $0.14</t>
  </si>
  <si>
    <t>(3) Industrial customers (USD/kWh)</t>
  </si>
  <si>
    <t>(3) $0.17</t>
  </si>
  <si>
    <t>Typical monthly electric bill for residential customers for:</t>
  </si>
  <si>
    <t>(1) 500 kWh ($)</t>
  </si>
  <si>
    <t>(1) MECO: $136.43; NANT: $138.67; NECO: $117.17, NIMO: $81.86</t>
  </si>
  <si>
    <t>(2) 1,000 kWh ($), of electricity delivered per month</t>
  </si>
  <si>
    <t>(2) MECO: $265.72; NANT: $270.20; NECO: $224.84, NIMO: $146.13</t>
  </si>
  <si>
    <t>(1) Number of residential customer electric disconnections for non-payment</t>
  </si>
  <si>
    <t>(1) 19,700</t>
  </si>
  <si>
    <t>(2) Percentage reconnected within 30 days</t>
  </si>
  <si>
    <t>(2) 70.8%</t>
  </si>
  <si>
    <t>Discussion of impact of external factors on customer affordability of electricity, including the economic conditions of the service territory</t>
  </si>
  <si>
    <t>Workforce Health &amp; Safety</t>
  </si>
  <si>
    <t>(1) Total recordable incident rate (TRIR)</t>
  </si>
  <si>
    <t>(2) Fatality rate</t>
  </si>
  <si>
    <t>(3) Near miss frequency rate (NMFR)</t>
  </si>
  <si>
    <t>End-Use Efficency &amp; Demand</t>
  </si>
  <si>
    <t>Percentage of electric utility revenues from rate structures that:</t>
  </si>
  <si>
    <t>(1) Are decoupled</t>
  </si>
  <si>
    <t>(1) 100%</t>
  </si>
  <si>
    <t>(2) Contain a lost revenue adjustment mechanism (LRAM)</t>
  </si>
  <si>
    <t>Percentage of electric load served by smart grid technology</t>
  </si>
  <si>
    <t>ANU Electric Meters: 
MA: 13,991 meters (0.98%); NY: 12,961 meters (0.75%)</t>
  </si>
  <si>
    <t>Customer electricity savings from efficiency measures, by market (annual MWh)</t>
  </si>
  <si>
    <t>MA: 421,482; RI: 127,617; NY: 500,432</t>
  </si>
  <si>
    <t>Nuclear Safety &amp; Emergency Management</t>
  </si>
  <si>
    <t>IF-EU-540a.1</t>
  </si>
  <si>
    <t>Total number of nuclear power units, broken down by U.S. Nuclear Regulatory Commission (NRC) Action Matrix Column</t>
  </si>
  <si>
    <t>Not applicable - no nuclear power in National Grid’s portfolio.</t>
  </si>
  <si>
    <t>IF-EU-540a.2</t>
  </si>
  <si>
    <t>Description of efforts to manage nuclear safety and emergency preparedness</t>
  </si>
  <si>
    <t>Grid Resiliency</t>
  </si>
  <si>
    <t>IF-EU-550a.1</t>
  </si>
  <si>
    <t>Number of incidents of non-compliance with physical and/or cybersecurity standards or regulations</t>
  </si>
  <si>
    <t>(1) System Average Interruption Duration Index (SAIDI)</t>
  </si>
  <si>
    <t>(1)  NIMO: 119.40; RI: 68.80; MECO: 114.14; NANT: 66.33 minutes</t>
  </si>
  <si>
    <t>(2) System Average Interruption Frequency Index (SAIFI)</t>
  </si>
  <si>
    <t>(2) NIMO: 1.06; RI: 0.948; MECO: 0.899; NANT: 0.46 interruptions</t>
  </si>
  <si>
    <t>(3) Customer Average Interruption Duration Index (CAIDI), inclusive of major event days</t>
  </si>
  <si>
    <t>(3) NIMO: 113.40; RI: 72.53; MECO: 126.92; NANT: 144.3 minutes</t>
  </si>
  <si>
    <t>Activity Metrics</t>
  </si>
  <si>
    <t>Number of:</t>
  </si>
  <si>
    <t>(1) Residential</t>
  </si>
  <si>
    <t>(1) 2,341, 347</t>
  </si>
  <si>
    <t>(2) Commercial</t>
  </si>
  <si>
    <t>(2) 226,729</t>
  </si>
  <si>
    <t>(3) Industrial, customers served</t>
  </si>
  <si>
    <t>(3) 2,837</t>
  </si>
  <si>
    <t>Total electricity delivered to:</t>
  </si>
  <si>
    <t>(1) Residential (MWh)</t>
  </si>
  <si>
    <t>(1) 17,334,077,675</t>
  </si>
  <si>
    <t>(2) Commercial (MWh)</t>
  </si>
  <si>
    <t>(2) 6,072,968,591</t>
  </si>
  <si>
    <t>(3) Industrial (MWh)</t>
  </si>
  <si>
    <t>(3) 1,196,126,610</t>
  </si>
  <si>
    <t>(4) All other retail customers (MWh)</t>
  </si>
  <si>
    <t>(4) 35,872,411,763</t>
  </si>
  <si>
    <t>(5) Wholesale customers (MWh)</t>
  </si>
  <si>
    <t>(5) 3,004,379,000</t>
  </si>
  <si>
    <t>IF-EU-000.C</t>
  </si>
  <si>
    <t>Length of transmission and distribution lines</t>
  </si>
  <si>
    <t>Total electricity generated (MWh), percentage by major energy source, percentage in regulated markets</t>
  </si>
  <si>
    <t>Natural gas generation: 6,014,988 (77%)</t>
  </si>
  <si>
    <t>Fuel oil generation: 564,563 (7%)</t>
  </si>
  <si>
    <t>100% National Grid’s generation is within the US (a regulated market).</t>
  </si>
  <si>
    <t>IF-EU-000.E</t>
  </si>
  <si>
    <t>Gas Utilities &amp; Distributors Standard</t>
  </si>
  <si>
    <t>Average retail gas rate for:</t>
  </si>
  <si>
    <t>(1) Residential (USD/MMBtu)</t>
  </si>
  <si>
    <t>(1) $14.03</t>
  </si>
  <si>
    <t>(2) Commercial (USD/MMBtu)</t>
  </si>
  <si>
    <t>(2) $10.97</t>
  </si>
  <si>
    <t>(3) Industrial customers (USD/MMBtu)</t>
  </si>
  <si>
    <t>(3) $9.39</t>
  </si>
  <si>
    <t>(4) Transportation services only (USD/MMBtu)</t>
  </si>
  <si>
    <t>(4) $3.73</t>
  </si>
  <si>
    <t>Typical monthly gas bill for residential customers for:</t>
  </si>
  <si>
    <t>(1) 50 MMBtu</t>
  </si>
  <si>
    <t>(1) Boston: $73.81; Colonial: $65.94; NECO: $73.39; NIMO: $56.80; KEDNY: $86.71; KEDLI: $86.65</t>
  </si>
  <si>
    <t>(2) 100 MMBtu of gas delivered per year</t>
  </si>
  <si>
    <t>(2)  Boston: $135.63; Colonial: $121.55; NECO: $131.53; NIMO: $82.34; KEDNY: $133.86; KEDLI: $128.68</t>
  </si>
  <si>
    <t>(1) Number of residential customer gas disconnections for non-payment</t>
  </si>
  <si>
    <t>(1) 7,920</t>
  </si>
  <si>
    <t>(2) 54.3%</t>
  </si>
  <si>
    <t>Discussion of impact of external factors on customer affordability of gas, including the economic conditions of the service territory</t>
  </si>
  <si>
    <t>End-Use Efficency</t>
  </si>
  <si>
    <t>IF-GU-420a.1</t>
  </si>
  <si>
    <t>Percentage of gas utility revenues from rate structures that:</t>
  </si>
  <si>
    <t>(1) Are decoupled (%)</t>
  </si>
  <si>
    <t>(1) Boston: 96%; Colonial: 97%; NECO: 94%; NIMO: 89%; KEDNY: 95%; KEDLI: 93%</t>
  </si>
  <si>
    <t>(2) NIMO: 5%; KEDNY: 4%; KEDLI: 5%; Boston: 0%; Colonial: 0%; NECO: 0%</t>
  </si>
  <si>
    <t>IF-GU-420a.2</t>
  </si>
  <si>
    <t>Customer gas savings from efficiency measures by market (Dth/MMBtu)</t>
  </si>
  <si>
    <t>RI:319,384; MA: 1,431,740 (net annual MMBTU); NY: 1,780,322 (Gross annual MMBtu)</t>
  </si>
  <si>
    <t>Integrity of Gas Delivery Infrastructure</t>
  </si>
  <si>
    <t>IF-GU-540a.1</t>
  </si>
  <si>
    <t>(1) 3</t>
  </si>
  <si>
    <t>(2) Corrective Action Orders (CAO)</t>
  </si>
  <si>
    <t>(2) 0</t>
  </si>
  <si>
    <t>(3) Notices of Probable Violation (NOPV)</t>
  </si>
  <si>
    <t>(3) 26</t>
  </si>
  <si>
    <t>Percentage of distribution pipeline that is:</t>
  </si>
  <si>
    <t>(1) Cast and/or wrought iron</t>
  </si>
  <si>
    <t>(1) 10.7%</t>
  </si>
  <si>
    <t>(2) Unprotected steel</t>
  </si>
  <si>
    <t>(2) 12.3%</t>
  </si>
  <si>
    <t>IF-GU-540a.3</t>
  </si>
  <si>
    <t xml:space="preserve">Percentage of gas: </t>
  </si>
  <si>
    <t>(1) Transmission</t>
  </si>
  <si>
    <t>(1) UK: 13.5%;  US: 14.3% average annually</t>
  </si>
  <si>
    <t>(2) US: 33.3% average annually</t>
  </si>
  <si>
    <t>IF-GU-540a.4</t>
  </si>
  <si>
    <t>Description of efforts to manage the integrity of gas delivery infrastructure, including risks related to safety and emissions</t>
  </si>
  <si>
    <t>For our US business, we have developed and operate a Distribution Integrity Management Program (DIMP) to continuously identify integrity threats to safety and the environment, remediate, report and evaluate the progress.</t>
  </si>
  <si>
    <t>Other</t>
  </si>
  <si>
    <t>(1) 3,256,354</t>
  </si>
  <si>
    <t>(2) 201,050</t>
  </si>
  <si>
    <t>(3) 9,138</t>
  </si>
  <si>
    <t>Amount of natural gas delivered to:</t>
  </si>
  <si>
    <t>(1) Residential customers (DTH)</t>
  </si>
  <si>
    <t>(1) 276,032,294</t>
  </si>
  <si>
    <t>(2) Commercial customers (DTH)</t>
  </si>
  <si>
    <t>(2) 73,766,799</t>
  </si>
  <si>
    <t>(3) Industrial customers (DTH)</t>
  </si>
  <si>
    <t>(3) 9,152,181</t>
  </si>
  <si>
    <t>(4) Transferred to a third party (DTH)</t>
  </si>
  <si>
    <t>(4) 378,585,608</t>
  </si>
  <si>
    <t>IF-GU-000.C</t>
  </si>
  <si>
    <t>Length of gas:</t>
  </si>
  <si>
    <t>(2) Distribution, pipelines</t>
  </si>
  <si>
    <t>Disclosure is representative of our US business only where we sell energy direct to consumers. Disclosure is not applicable to our UK business as transmission only (not customer facing).</t>
  </si>
  <si>
    <t xml:space="preserve">US air emissions are associated with our energy generation plants, all of which are located on Long Island and would be considered ‘near to areas of dense population’ according to the SASB definition set out on page 18 of the standard (https://www.sasb.org/wp-content/uploads/2018/11/Electric_Utilities_Power_Generators_Standard_2018.pdf). </t>
  </si>
  <si>
    <t xml:space="preserve">We submit CDP Climate Change and CDP Water questionnaires annually to CDP in August. Our submissions can be viewed on the CDP website: https://www.cdp.net/en/responses?utf8=%E2%9C%93&amp;queries%5Bname%5D=national+grid. </t>
  </si>
  <si>
    <t>National Grid have reported lost time injury frequency rate and number of fatalities as key safety metrics for many years. For 2021/22 we will report consistently with our historic reporting. We recognise that these metrics are not the precise SASB required disclosures, but are very similar.</t>
  </si>
  <si>
    <t>The Revenue Decoupling Mechanism (RDM) considers changes in revenue for factors including energy efficiency (EE), the economy, weather, etc. With the introduction of RDMs, which predominantly were intended to remove the roadblock for utilities to fully promote EE but encompass all influences on sales, LRAMs no longer became necessary.  All lost revenue from programs that serve to reduce customer load (EE, Distributed Generation (DG)) is recovered through RDM unless they are specifically excluded.  In NE, there are no exclusions in our RDMs for EE or DG.</t>
  </si>
  <si>
    <t xml:space="preserve">In defining smart grid technology we have only considered advanced meter infrastructure (AMI). </t>
  </si>
  <si>
    <t xml:space="preserve">There is not comparable data available for the UK business. Number of MWh lost, and length of interruptions is measured by the Distribution Network Operators (DNOs) to monitor performance, not by National Grid (UK business is transmission only). </t>
  </si>
  <si>
    <t>We also publish our Group figures for electricity consumption to meet the requirements of the Streamlined Energy and Carbon Reporting (SECR) legislation and Energy Savings Opportunity Scheme (ESOS).</t>
  </si>
  <si>
    <t>Our NE operations (Boston, Colonial and RI) have a full Revenue Decoupling Mechanism (RDM), which considers changes in revenue from all factors (energy efficiency, the economy, weather, etc.), so therefore we do not have a separate LRAM.  Our NE operations are not 100% decoupled because we do not include new, large or extra large commercial and industrial (C&amp;I) customers.  We retain revenue billed to such customers, whether higher or lower than the RDM fixed revenue per customer (RPC) as determined in a rate case.</t>
  </si>
  <si>
    <t>All three incidents reported were associated with the US business.</t>
  </si>
  <si>
    <t xml:space="preserve">Per the SASB Definition, a customer is defined “as a meter billed for residential, commercial, and industrial customers.” We have excluded all customers not billed by us. </t>
  </si>
  <si>
    <t>National Grid’s UK gas business is transmission only (no distribution pipeline). This disclosure is representative of our US business only.</t>
  </si>
  <si>
    <t>https://www.nationalgrid.com/uk/gas-transmission/document/129016/download</t>
  </si>
  <si>
    <t>https://www.nationalgrid.com/sites/gas/files/documents/20050-CommonMaintenanceTypes2013.pdf</t>
  </si>
  <si>
    <t>GLOSSARY</t>
  </si>
  <si>
    <t>Term / Acronym</t>
  </si>
  <si>
    <t>Definition</t>
  </si>
  <si>
    <t>NE</t>
  </si>
  <si>
    <t>New England; includes RI and MA operating companies.</t>
  </si>
  <si>
    <t>RI</t>
  </si>
  <si>
    <t>Rhode Island</t>
  </si>
  <si>
    <t>MA</t>
  </si>
  <si>
    <t xml:space="preserve">Massachusetts; includes Boston and Colonial operating companies. </t>
  </si>
  <si>
    <t>NY</t>
  </si>
  <si>
    <t>New York; includes NIMO, KEDNY, KEDLI operating companies.</t>
  </si>
  <si>
    <t>NECO</t>
  </si>
  <si>
    <t>The Narragansett Electric Company</t>
  </si>
  <si>
    <t>NIMO</t>
  </si>
  <si>
    <t>Niagara Mohawk Power Corporation</t>
  </si>
  <si>
    <t>KEDNY</t>
  </si>
  <si>
    <t>KEDLI</t>
  </si>
  <si>
    <t>MMBTU</t>
  </si>
  <si>
    <t>One Million British Thermal Units</t>
  </si>
  <si>
    <t>DTH</t>
  </si>
  <si>
    <t>Dekatherm</t>
  </si>
  <si>
    <t>Turnover</t>
  </si>
  <si>
    <t>Operating Expenditure</t>
  </si>
  <si>
    <t>Capital Expenditure</t>
  </si>
  <si>
    <t>The following template is for recording the proportion of IFRS Revenue from products or services associated with Taxonomy-aligned economic activities - disclosure covering year FY22</t>
  </si>
  <si>
    <t>Substantial contribution criteria</t>
  </si>
  <si>
    <t>DNSH criteria ('Does No Significant Harm')</t>
  </si>
  <si>
    <t>Economic activities</t>
  </si>
  <si>
    <t>EU NACE code</t>
  </si>
  <si>
    <t>Proportion of total turnover</t>
  </si>
  <si>
    <t>Climate change mitigation</t>
  </si>
  <si>
    <t>Climate change adaptation</t>
  </si>
  <si>
    <t>Water and marine resources</t>
  </si>
  <si>
    <t>Circular economy</t>
  </si>
  <si>
    <t>Pollution</t>
  </si>
  <si>
    <t>Biodiversity and ecosystems</t>
  </si>
  <si>
    <t>Minimum safeguards</t>
  </si>
  <si>
    <t>Taxonomy-aligned proportion of turnover FY22</t>
  </si>
  <si>
    <t>£m</t>
  </si>
  <si>
    <t>%</t>
  </si>
  <si>
    <t>Y/N</t>
  </si>
  <si>
    <t>E/T</t>
  </si>
  <si>
    <t>A. Taxonomy-Eligible Activities</t>
  </si>
  <si>
    <t>D35.1.3</t>
  </si>
  <si>
    <t>Y</t>
  </si>
  <si>
    <t>E</t>
  </si>
  <si>
    <t>D35.1.2</t>
  </si>
  <si>
    <t>NG Renewables Development LLC (DevCo) - Solar PV generation (4.1)</t>
  </si>
  <si>
    <t>D35.1.1</t>
  </si>
  <si>
    <t>NG Renewables Development LLC (Devco) - Wind power generation (4.3)</t>
  </si>
  <si>
    <t>Total Taxonomy-eligible revenue (A.1 + A.2)</t>
  </si>
  <si>
    <t>B. Taxonomy-Non-Eligible Activities</t>
  </si>
  <si>
    <t>Total Revenue from Taxonomy-non-eligible activities (B)</t>
  </si>
  <si>
    <t>WPD</t>
  </si>
  <si>
    <t>NGV</t>
  </si>
  <si>
    <t>NGET</t>
  </si>
  <si>
    <t>Total revenue (A+B)</t>
  </si>
  <si>
    <t>The following template is for recording the proportion of IFRS Operating Expenditure from products or services associated with Taxonomy-aligned economic activities - disclosure covering year FY22</t>
  </si>
  <si>
    <t>Opex</t>
  </si>
  <si>
    <t>Proportion of total opex</t>
  </si>
  <si>
    <t>Taxonomy-aligned proportion of opex FY22</t>
  </si>
  <si>
    <t>Total Taxonomy-eligible opex (A.1 + A.2)</t>
  </si>
  <si>
    <t>Total Opex of Taxonomy-non-eligible activities (B)</t>
  </si>
  <si>
    <t>Total Opex (A+B)</t>
  </si>
  <si>
    <t>Capex</t>
  </si>
  <si>
    <t>Taxonomy-aligned proportion of capex FY22</t>
  </si>
  <si>
    <t>D35.2.2</t>
  </si>
  <si>
    <t>T</t>
  </si>
  <si>
    <t>Total Taxonomy-eligible capex (A.1 + A.2)</t>
  </si>
  <si>
    <t>Total Capex of Taxonomy-non-eligible activities (B)</t>
  </si>
  <si>
    <t>Total Capex (A+B)</t>
  </si>
  <si>
    <t>Amounts arising from a business combination</t>
  </si>
  <si>
    <t>A.1</t>
  </si>
  <si>
    <t>A.2</t>
  </si>
  <si>
    <t>B</t>
  </si>
  <si>
    <t>KPIs excluding business combination</t>
  </si>
  <si>
    <t>Performance baseline</t>
  </si>
  <si>
    <t>Scope 1 and 2 greenhouse gas (GHG) emissions</t>
  </si>
  <si>
    <t>Total electricity consumption</t>
  </si>
  <si>
    <t xml:space="preserve">Total operational consumption  </t>
  </si>
  <si>
    <t xml:space="preserve">Total heating consumption </t>
  </si>
  <si>
    <t xml:space="preserve">Total transport consumption  </t>
  </si>
  <si>
    <t xml:space="preserve">Total fuel consumption from non-renewable sources </t>
  </si>
  <si>
    <t xml:space="preserve">Total fuel consumption from renewable sources </t>
  </si>
  <si>
    <t xml:space="preserve">Total energy consumed – US Generation data </t>
  </si>
  <si>
    <t>Prairie Wolf Solar captured in FY21 report, moved from construction to operations.
Two further assets in construction phase since prior year, Noble (Storage and Solar) offering 400 MW (275MW solar and 175 storage) and Yellowbud (Solar) offering 274 MW.</t>
  </si>
  <si>
    <r>
      <t>Total global scope 1 &amp; 2 emissions in tCO2e per million £ of revenue</t>
    </r>
    <r>
      <rPr>
        <vertAlign val="superscript"/>
        <sz val="8"/>
        <color theme="1"/>
        <rFont val="Calibri"/>
        <family val="2"/>
        <scheme val="minor"/>
      </rPr>
      <t>1</t>
    </r>
  </si>
  <si>
    <t>Carbon intensity of our generation metric - CDP</t>
  </si>
  <si>
    <r>
      <t>Diversity % of Senior leadership Group</t>
    </r>
    <r>
      <rPr>
        <vertAlign val="superscript"/>
        <sz val="8"/>
        <color theme="1"/>
        <rFont val="Calibri"/>
        <family val="2"/>
        <scheme val="minor"/>
      </rPr>
      <t>2</t>
    </r>
  </si>
  <si>
    <t>Prior year based on different methodology</t>
  </si>
  <si>
    <t>Age of workforce in bands for current workforce, starters and leavers</t>
  </si>
  <si>
    <t>currently being questioned</t>
  </si>
  <si>
    <t>A re-balancing, the average female bonus dropped and the average male bonus increased</t>
  </si>
  <si>
    <t xml:space="preserve">The Ethnicity Incentive pay gap is influenced by senior leader outliers and very low ethnic representation in senior leadership (8.8%)  </t>
  </si>
  <si>
    <t>The gender incentive pay gap is driven by outliers, when removed the incentive pay gap is marginal outside of the senior leadership group.</t>
  </si>
  <si>
    <t>Safety (number/hours lost per 100,000 hours worked)</t>
  </si>
  <si>
    <t>Lost time injury frequency rate (LTIFR) - Group</t>
  </si>
  <si>
    <t>Fewer inclement weather event impacts and increased maintenance as compared to CY 2020</t>
  </si>
  <si>
    <t>Fewer inclement weather event impacts and increased maintenance as compared to CY2020</t>
  </si>
  <si>
    <t>"There were higher planned outages in FY22 for IFA (2.6% in FY21 vs 6.7% in FY22), work was for IFA refurb schemes.
Unplanned outages in FY22 were also higher and resulted in 5,592k MWh lost whereas in FY21 this was 319k MWh as the majority of trips occuring in FY21 were short term events (&lt; 5 hours).  The majority of the outage was caused by the fire damage in Sellindge on Bipole 1, reducing IFA capacity to 1000 MW from 15th Sep-21 to the end of the year (expected phased return of service is from October 2022). Impact of Fire damage is a total loss of 4,753k MWh which equates to 27.1% reduction is IFA availability. Further unplanned outages equate to 4.8% reduction of IFA availability which is predominantly Bipole 2 related which suffered indirectly through the fire damage and also had instances which were not related to the fire damage."</t>
  </si>
  <si>
    <t>IFA2 went live on 22nd January 2021 , FY21 availability reflects IFA2 availability from go-live in 22nd January 2021 to March 2021. Availability in FY22 was a result of 7.5% planned outages predominantly in April-21 and May-21 to fix an issue with the capacitor assets at the Daedalus converter station (UK site), resulting in 605k MWh lost. Further minor planned outages equated to 52k MWh lost.
Total unplanned outages equated to 2.1% (188k MWh lost), whih were mainly a result of issues at the Tourbe converter station (French site) in Dec-21 and Jan-22.</t>
  </si>
  <si>
    <t>NSL went live on 1st October 2021 therefore no availability prior to this. FY22 availability reflects NSL availability from go-live on 1st October 2022. Initial restrictions by Statnett (Norway system operator) to flow at 50% capacity resulted in reduced flows in Oct-21 to Nov-21, despite restrictions being lifted to flow 1050 MW a capacitor issue resulted in NSL only being able to flow 700 MW at monopole (i.e.50% capacity). Planned outages for FY22 were 10.6% (648k MWh lost) and unplanned outages were 26% (1,591k MWh lost) - of these 6.3% were from trips.</t>
  </si>
  <si>
    <t>"
In FY21 Britned suffered Cable fault which reduced capacity in December 2020 and returned to service on 8th February 2021. This therefore reduced availability in December to 28.3% and 0% in January 2021. BritNed incurred another cable fault in March 2021 therefore reducing March availability to 26.2%. These significant outages have resulted in the FY21 full year availability being 75%. 
The second Cable fault from March-21 resulted in 0% availability at the start of FY22 until 7th June-22. Total outage for teh second cable fault was 90 days, 23 of which were in FY21 and 67 days in FY22. Availability in subsequent month reached higher levels with Britned achieving 100% availability in Aug-22. 
Planned outages in the reporting period amounted to 1.2% (109k MWh lost)
Unplanned outages in the reporting period amounted to 18.4% (1,678k MWh lost)"</t>
  </si>
  <si>
    <t xml:space="preserve">No change since prior year.
FY21: 68 outage hours across the year from planned and unplanned outages. 
FY22: 87 outage hours across the year from planned and unplanned outages. </t>
  </si>
  <si>
    <t>finding out why it decreased</t>
  </si>
  <si>
    <t>$1563.14</t>
  </si>
  <si>
    <t xml:space="preserve">Both gas and electric customer bills increased on higher commodity prices throughout the winter. </t>
  </si>
  <si>
    <t>$1156.45</t>
  </si>
  <si>
    <t>$1026.82</t>
  </si>
  <si>
    <t>The FYE'22 Trust Advice score is 62.4%, down significantly from a year ago, but above target (61.1%).  Improved outage and other communications was offset by high winter prices, rate case filings/agreements as well as the effects of restarting disconnection activities, which negatively impact our customers' sense of value, a key driver of Trust Advice.</t>
  </si>
  <si>
    <t>(in bracket put cumulative once confirmed)</t>
  </si>
  <si>
    <t>"FY22 represented the first full year [12months] of Grid for Good being operational. Grid for Good added more charity partners towards the end of FY21 in both territories so capacity to engage higher volumes of young people increased. 
Additionally, with new charity partners it takes a few months before their candidates have completed enough steps of the curriculum to be counted as having been ""provided access to skills development''."</t>
  </si>
  <si>
    <t>S4 R2 Implementation.  New model created for RBR reporting to support continuous improvement and transparency.</t>
  </si>
  <si>
    <t>Analysts on the team spent the FY reaching out to various business areas to assist in improving their performance in this metric.</t>
  </si>
  <si>
    <t>Increase in supplier engagement</t>
  </si>
  <si>
    <t>£99m</t>
  </si>
  <si>
    <t>Investment (£m/$m)</t>
  </si>
  <si>
    <t>Investment in energy infrastructure (Group)</t>
  </si>
  <si>
    <r>
      <t>£5047m</t>
    </r>
    <r>
      <rPr>
        <vertAlign val="superscript"/>
        <sz val="8"/>
        <color theme="1"/>
        <rFont val="Calibri"/>
        <family val="2"/>
        <scheme val="minor"/>
      </rPr>
      <t>5</t>
    </r>
  </si>
  <si>
    <t>Investment in energy infrastructure (UK)</t>
  </si>
  <si>
    <r>
      <t>£1248m</t>
    </r>
    <r>
      <rPr>
        <vertAlign val="superscript"/>
        <sz val="8"/>
        <color theme="1"/>
        <rFont val="Calibri"/>
        <family val="2"/>
        <scheme val="minor"/>
      </rPr>
      <t>5</t>
    </r>
  </si>
  <si>
    <t>Investment in energy infrastructure (US)</t>
  </si>
  <si>
    <r>
      <t>$4322m</t>
    </r>
    <r>
      <rPr>
        <vertAlign val="superscript"/>
        <sz val="8"/>
        <color theme="1"/>
        <rFont val="Calibri"/>
        <family val="2"/>
        <scheme val="minor"/>
      </rPr>
      <t>5</t>
    </r>
  </si>
  <si>
    <t>Investment in energy infrastructure (NGV and Other)</t>
  </si>
  <si>
    <r>
      <t>£576m</t>
    </r>
    <r>
      <rPr>
        <vertAlign val="superscript"/>
        <sz val="8"/>
        <color theme="1"/>
        <rFont val="Calibri"/>
        <family val="2"/>
        <scheme val="minor"/>
      </rPr>
      <t>5</t>
    </r>
  </si>
  <si>
    <t>A new course was released in Nov 21 and the Group result as of 07/04/22 was 95%</t>
  </si>
  <si>
    <t xml:space="preserve"> % employees that have undertaken relevant Fraud &amp; Bribery training</t>
  </si>
  <si>
    <t>The training programme was not refreshed in 2020/21 for fraud and bribery, however a new code of ethics training course was released in November 2021. The performance is not monitored following achievement of 95% completion. We have reported 95% completion as this is the minimum possible completion rate.</t>
  </si>
  <si>
    <t>13 Board Members as last year. Nicola Shaw, Mark Williamson, Paul Golby, Peter Gershon no longer board members; New members Ian Livingston, Anne Robinson, Anothony Wood, Martha Wyrsch new Board members this year. Out of 13 members this year, 6 are Women and 1 Ethnic Diverse which is 7 Diverse Board members (53.8%)</t>
  </si>
  <si>
    <t xml:space="preserve">This is a formulae driven calculation i.e Scope 1,2 and 3 GHG emissions (PWC assured) divided by Group external revenue from our audited consolidated financial statements. </t>
  </si>
  <si>
    <t xml:space="preserve">The training programme was not refreshed in 2020/21 for fraud and bribery.  The performance is not monitored following achievement of 95% completion. We have reported 95% completion as this is the minimum possible completion rate. However a new code of ethics training course was released in November 2021. </t>
  </si>
  <si>
    <r>
      <t xml:space="preserve">Data previously assured by PwC - see </t>
    </r>
    <r>
      <rPr>
        <b/>
        <u/>
        <sz val="8"/>
        <color theme="1"/>
        <rFont val="Calibri"/>
        <family val="2"/>
        <scheme val="minor"/>
      </rPr>
      <t>www.nationalgrid.com/careers/understanding-our-uk-gender-pay-gap-2021</t>
    </r>
    <r>
      <rPr>
        <u/>
        <sz val="8"/>
        <color theme="1"/>
        <rFont val="Calibri"/>
        <family val="2"/>
        <scheme val="minor"/>
      </rPr>
      <t xml:space="preserve"> </t>
    </r>
    <r>
      <rPr>
        <sz val="8"/>
        <color theme="1"/>
        <rFont val="Calibri"/>
        <family val="2"/>
        <scheme val="minor"/>
      </rPr>
      <t>for further details</t>
    </r>
  </si>
  <si>
    <r>
      <t xml:space="preserve">The data for previous year was also assured by PwC as detailed in the 2020/21 report - see </t>
    </r>
    <r>
      <rPr>
        <b/>
        <u/>
        <sz val="8"/>
        <color theme="1"/>
        <rFont val="Calibri"/>
        <family val="2"/>
        <scheme val="minor"/>
      </rPr>
      <t>www.nationalgrid.com/responsibility/responsible-business-report</t>
    </r>
  </si>
  <si>
    <t>Communities</t>
  </si>
  <si>
    <t>£ cost of Transmission contribution of the consumer bill based on Ofgem’s methodology (UK) - affordability  -NGESO</t>
  </si>
  <si>
    <t>Harvinder Virdi</t>
  </si>
  <si>
    <t>£</t>
  </si>
  <si>
    <t>Increase in £0.20 due to a 27% increase in allowed internal revenue from FY21 to FY22 as a result of start to RIIO2 regime, partially offset by an increase in total annual demand.</t>
  </si>
  <si>
    <t>£ cost of Transmission contribution of the consumer bill based on Ofgem’s methodology (UK) - affordability  -NGET</t>
  </si>
  <si>
    <t>Lynette Norton</t>
  </si>
  <si>
    <t>Driven by reduction in NGET’s proportion of NHH Tariff (-£2.07). NGET TNUoS revenue has increased vs prior year however this is offset by a larger increase in TNUoS revenues of the other TOs. (YOY increase: NGET: £94.04m; Scottish TOs: £220m; OFTOs: £123m)</t>
  </si>
  <si>
    <t>Partially offset by:</t>
  </si>
  <si>
    <t>Increase in total NHH Tariff (£1.61) as a result of increased revenues recovered through demand vs prior year (2021/22: £2,544m; 2020/21: £2,468m)</t>
  </si>
  <si>
    <t>Marginal increases in proportion of 4-7pm usage (£0.16) and loss scaling factor (£0.04).</t>
  </si>
  <si>
    <t>£ cost of Transmission contribution of the consumer bill based on Ofgem’s methodology (UK) - affordability  -NGG</t>
  </si>
  <si>
    <t>Kelvin Bradbury</t>
  </si>
  <si>
    <t>Due to an increase in exit flows without increase in domestic demand, partially offset by higher exit revenues.</t>
  </si>
  <si>
    <t xml:space="preserve">UK West Midlands Network – Electricity distribution (4.9) </t>
  </si>
  <si>
    <t xml:space="preserve">UK East Midlands Network – Electricity distribution (4.9) </t>
  </si>
  <si>
    <t xml:space="preserve">UK South Wales Network – Electricity distribution (4.9) </t>
  </si>
  <si>
    <t xml:space="preserve">UK South West Network – Electricity distribution (4.9) </t>
  </si>
  <si>
    <t>UK Western Power Distribution Smart - Electric meters (4.9)</t>
  </si>
  <si>
    <t>UK National Grid Electricity Transmission (4.9)</t>
  </si>
  <si>
    <t>UK Electricity System Operation (ESO) (4.9)</t>
  </si>
  <si>
    <t>US Massachusetts Electric Company (MECO) – Electricity distribution (4.9)</t>
  </si>
  <si>
    <t>US Niagara Mohawk Power Corporation (NIMO) – Electricity distribution (4.9)</t>
  </si>
  <si>
    <t>Interconnexion France-Angleterre (IFA1) - Interconnector (4.9)</t>
  </si>
  <si>
    <t>Interconnexion France-Angleterre II (IFA2) - Interconnector (4.9)</t>
  </si>
  <si>
    <t>North Sea Link (NSL) – Interconnector (4.9)</t>
  </si>
  <si>
    <t>Viking Link (Viking) - Interconnector (4.9)</t>
  </si>
  <si>
    <t>Multi-Purpose Interconnectors (MPI) - Interconnector (4.9)</t>
  </si>
  <si>
    <t>National Grid Smart - Electric meters (4.9)</t>
  </si>
  <si>
    <t>US National Grid Generation LLC (GenCo) – Gas powered electricity generation (4.29)</t>
  </si>
  <si>
    <t>UK National Grid Electricity Transmission (4.9) [Connection of Power Polluting Plants]</t>
  </si>
  <si>
    <t>UK National Grid Electricity Transmission (4.9) [Climate Change Adaptation]</t>
  </si>
  <si>
    <t>UK National Grid Electricity Transmission (4.9) [Connection of Power Polluting Plant]</t>
  </si>
  <si>
    <t>US Narragansett Electric Company (NECO) – Electricity distribution (4.9)</t>
  </si>
  <si>
    <t>US Nantucket – Electricity distribution (4.9)</t>
  </si>
  <si>
    <t>US Niagara Mohawk Power Corporation (NIMO) – Electricity transmission (4.9)</t>
  </si>
  <si>
    <t xml:space="preserve">US New England Power Company (NEP) – Electricity transmission (4.9) </t>
  </si>
  <si>
    <t xml:space="preserve">US Massachusetts Electric Company (MECO) – Electricity transmission (4.9) </t>
  </si>
  <si>
    <t>US Narragansett Electric Company (NECO) – Electricity transmission (4.9)</t>
  </si>
  <si>
    <t>US NE Hydro-Trans Elec Co</t>
  </si>
  <si>
    <t>US NE Hydro-Trans Corp</t>
  </si>
  <si>
    <t>US NE Electric Trans Corp</t>
  </si>
  <si>
    <t>US New England Power Company (NEP) – Electricity transmission (4.9)</t>
  </si>
  <si>
    <t>US Massachusetts Electric Company (MECO) – Electricity transmission (4.9)</t>
  </si>
  <si>
    <t>US Massachusetts Electric Company (MECO) – Electricity distribution (4.9) [PCBs]</t>
  </si>
  <si>
    <t>US Niagara Mohawk Power Corporation (NIMO) – Electricity distribution (4.9) [PCBs]</t>
  </si>
  <si>
    <t>US Narragansett Electric Company (NECO) – Electricity distribution (4.9) [PCBs]</t>
  </si>
  <si>
    <t>US Massachusetts Electric Company (MECO) – Electricity distribution (4.9) [Climate Adaptation]</t>
  </si>
  <si>
    <t>US Niagara Mohawk Power Corporation (NIMO) – Electricity distribution (4.9) [Climate Adaptation]</t>
  </si>
  <si>
    <t>US Niagara Mohawk Power Corporation (NIMO) – Electricity transmission (4.9) [Climate Adaptation]</t>
  </si>
  <si>
    <t xml:space="preserve">US Massachusetts Gas (MA Gas) – Gas distribution [Methane Leak Repair only] (4.14) </t>
  </si>
  <si>
    <t>US Niagara Mohawk Power Corporation (NIMO) – Gas distribution [Methane Leak Repair only] (4.14)</t>
  </si>
  <si>
    <t>Brooklyn Union Gas Company (KEDNY) - Gas distribution [Methane Leak Repair only] (4.14)</t>
  </si>
  <si>
    <t>KeySpan Gas East Corporation (KEDLI) – Gas distribution [Methane Leak Repair only] (4.14)</t>
  </si>
  <si>
    <t>US Narragansett Electric Company (NECO) – Gas Distribution [Methane Leak Repair only] (4.14)</t>
  </si>
  <si>
    <t>UK West Midlands Network – Electricity distribution [Fossil Fuel Connections]</t>
  </si>
  <si>
    <t>UK East Midlands Network – Electricity distribution [Fossil Fuel Connections]</t>
  </si>
  <si>
    <t>UK South Wales Network – Electricity distribution [Fossil Fuel Connections]</t>
  </si>
  <si>
    <t>UK South West Network – Electricity distribution [Fossil Fuel Connections]</t>
  </si>
  <si>
    <t xml:space="preserve">UK West Midlands Network – Electricity distribution [PCBs] </t>
  </si>
  <si>
    <t>UK East Midlands Network – Electricity distribution [PCBs]</t>
  </si>
  <si>
    <t>UK South Wales Network – Electricity distribution [PCBs]</t>
  </si>
  <si>
    <t>UK South West Network – Electricity distribution [PCBs]</t>
  </si>
  <si>
    <t>Total electricity generated: 7,803,649 MWh</t>
  </si>
  <si>
    <t>Wind: 992,243 (13%)</t>
  </si>
  <si>
    <t>Solar: 231,855 (3%)</t>
  </si>
  <si>
    <t>EU Taxonomy Capex</t>
  </si>
  <si>
    <t>EU Taxonomy Opex</t>
  </si>
  <si>
    <t>EU Taxonomy Turnover</t>
  </si>
  <si>
    <t>National Grid Metrics</t>
  </si>
  <si>
    <r>
      <t xml:space="preserve">The data for previous year was also externally assured by PwC as detailed in the 2020/21 report - see </t>
    </r>
    <r>
      <rPr>
        <b/>
        <u/>
        <sz val="8"/>
        <color theme="1"/>
        <rFont val="Arial"/>
        <family val="2"/>
      </rPr>
      <t>www.nationalgrid.com/responsibility/responsible-business-report</t>
    </r>
  </si>
  <si>
    <r>
      <t>3125</t>
    </r>
    <r>
      <rPr>
        <vertAlign val="superscript"/>
        <sz val="10"/>
        <color theme="1"/>
        <rFont val="Arial"/>
        <family val="2"/>
      </rPr>
      <t>8</t>
    </r>
  </si>
  <si>
    <r>
      <t>Diversity % of Senior Leadership Group</t>
    </r>
    <r>
      <rPr>
        <vertAlign val="superscript"/>
        <sz val="10"/>
        <color theme="1"/>
        <rFont val="Arial"/>
        <family val="2"/>
      </rPr>
      <t>2</t>
    </r>
  </si>
  <si>
    <r>
      <t>Diversity % of hires in new talent programmes</t>
    </r>
    <r>
      <rPr>
        <vertAlign val="superscript"/>
        <sz val="10"/>
        <color theme="1"/>
        <rFont val="Arial"/>
        <family val="2"/>
      </rPr>
      <t>2</t>
    </r>
  </si>
  <si>
    <r>
      <t>Diversity % of the workforce</t>
    </r>
    <r>
      <rPr>
        <vertAlign val="superscript"/>
        <sz val="10"/>
        <color theme="1"/>
        <rFont val="Arial"/>
        <family val="2"/>
      </rPr>
      <t>2</t>
    </r>
  </si>
  <si>
    <r>
      <t>UK gender pay gap</t>
    </r>
    <r>
      <rPr>
        <vertAlign val="superscript"/>
        <sz val="10"/>
        <color theme="1"/>
        <rFont val="Arial"/>
        <family val="2"/>
      </rPr>
      <t>3</t>
    </r>
  </si>
  <si>
    <r>
      <t>UK ethnicity pay gap</t>
    </r>
    <r>
      <rPr>
        <vertAlign val="superscript"/>
        <sz val="10"/>
        <color theme="1"/>
        <rFont val="Arial"/>
        <family val="2"/>
      </rPr>
      <t>3</t>
    </r>
  </si>
  <si>
    <r>
      <t>US gender pay gap</t>
    </r>
    <r>
      <rPr>
        <vertAlign val="superscript"/>
        <sz val="10"/>
        <color theme="1"/>
        <rFont val="Arial"/>
        <family val="2"/>
      </rPr>
      <t>3</t>
    </r>
  </si>
  <si>
    <r>
      <t>US ethnicity pay gap</t>
    </r>
    <r>
      <rPr>
        <vertAlign val="superscript"/>
        <sz val="10"/>
        <color theme="1"/>
        <rFont val="Arial"/>
        <family val="2"/>
      </rPr>
      <t>3</t>
    </r>
  </si>
  <si>
    <r>
      <t>Number of 'qualifying' volunteering hours</t>
    </r>
    <r>
      <rPr>
        <vertAlign val="superscript"/>
        <sz val="10"/>
        <color theme="1"/>
        <rFont val="Arial"/>
        <family val="2"/>
      </rPr>
      <t>4</t>
    </r>
  </si>
  <si>
    <r>
      <t>£93m</t>
    </r>
    <r>
      <rPr>
        <vertAlign val="superscript"/>
        <sz val="10"/>
        <color theme="1"/>
        <rFont val="Arial"/>
        <family val="2"/>
      </rPr>
      <t>5</t>
    </r>
  </si>
  <si>
    <r>
      <t>£38m</t>
    </r>
    <r>
      <rPr>
        <vertAlign val="superscript"/>
        <sz val="10"/>
        <color theme="1"/>
        <rFont val="Arial"/>
        <family val="2"/>
      </rPr>
      <t>5</t>
    </r>
  </si>
  <si>
    <r>
      <t>£7,000m</t>
    </r>
    <r>
      <rPr>
        <vertAlign val="superscript"/>
        <sz val="10"/>
        <color theme="1"/>
        <rFont val="Arial"/>
        <family val="2"/>
      </rPr>
      <t>5</t>
    </r>
  </si>
  <si>
    <r>
      <t>£5,047m</t>
    </r>
    <r>
      <rPr>
        <vertAlign val="superscript"/>
        <sz val="10"/>
        <color theme="1"/>
        <rFont val="Arial"/>
        <family val="2"/>
      </rPr>
      <t>5</t>
    </r>
  </si>
  <si>
    <r>
      <t>£6,739m</t>
    </r>
    <r>
      <rPr>
        <vertAlign val="superscript"/>
        <sz val="10"/>
        <color theme="1"/>
        <rFont val="Arial"/>
        <family val="2"/>
      </rPr>
      <t>9</t>
    </r>
  </si>
  <si>
    <r>
      <t>£4,843m</t>
    </r>
    <r>
      <rPr>
        <vertAlign val="superscript"/>
        <sz val="10"/>
        <color theme="1"/>
        <rFont val="Arial"/>
        <family val="2"/>
      </rPr>
      <t>9</t>
    </r>
  </si>
  <si>
    <r>
      <t>95%</t>
    </r>
    <r>
      <rPr>
        <vertAlign val="superscript"/>
        <sz val="10"/>
        <color theme="1"/>
        <rFont val="Arial"/>
        <family val="2"/>
      </rPr>
      <t>6</t>
    </r>
  </si>
  <si>
    <r>
      <t>98%</t>
    </r>
    <r>
      <rPr>
        <vertAlign val="superscript"/>
        <sz val="10"/>
        <color theme="1"/>
        <rFont val="Arial"/>
        <family val="2"/>
      </rPr>
      <t>6</t>
    </r>
  </si>
  <si>
    <r>
      <t>Diversity % of the Board</t>
    </r>
    <r>
      <rPr>
        <vertAlign val="superscript"/>
        <sz val="10"/>
        <color theme="1"/>
        <rFont val="Arial"/>
        <family val="2"/>
      </rPr>
      <t>7</t>
    </r>
  </si>
  <si>
    <r>
      <t>Electic Vehicle Fleet % (Light-duty only)</t>
    </r>
    <r>
      <rPr>
        <vertAlign val="superscript"/>
        <sz val="10"/>
        <color theme="1"/>
        <rFont val="Arial"/>
        <family val="2"/>
      </rPr>
      <t>1</t>
    </r>
  </si>
  <si>
    <r>
      <t xml:space="preserve">National Living wage paid </t>
    </r>
    <r>
      <rPr>
        <vertAlign val="superscript"/>
        <sz val="10"/>
        <color theme="1"/>
        <rFont val="Arial"/>
        <family val="2"/>
      </rPr>
      <t>2</t>
    </r>
  </si>
  <si>
    <r>
      <t>IF-EU-110a.4</t>
    </r>
    <r>
      <rPr>
        <vertAlign val="superscript"/>
        <sz val="10"/>
        <color theme="1"/>
        <rFont val="Arial"/>
        <family val="2"/>
      </rPr>
      <t>1</t>
    </r>
  </si>
  <si>
    <r>
      <t>0% and 100%</t>
    </r>
    <r>
      <rPr>
        <vertAlign val="superscript"/>
        <sz val="10"/>
        <color rgb="FF000000"/>
        <rFont val="Arial"/>
        <family val="2"/>
      </rPr>
      <t>2</t>
    </r>
    <r>
      <rPr>
        <sz val="10"/>
        <color rgb="FF000000"/>
        <rFont val="Arial"/>
        <family val="2"/>
      </rPr>
      <t xml:space="preserve"> of our UK and US emissions respectively are within or near to areas of dense population.</t>
    </r>
  </si>
  <si>
    <r>
      <t>IF-EU-240a.1</t>
    </r>
    <r>
      <rPr>
        <vertAlign val="superscript"/>
        <sz val="10"/>
        <color theme="1"/>
        <rFont val="Arial"/>
        <family val="2"/>
      </rPr>
      <t>4</t>
    </r>
  </si>
  <si>
    <r>
      <t>IF-EU-240a.2</t>
    </r>
    <r>
      <rPr>
        <vertAlign val="superscript"/>
        <sz val="10"/>
        <color rgb="FF000000"/>
        <rFont val="Arial"/>
        <family val="2"/>
      </rPr>
      <t>1</t>
    </r>
  </si>
  <si>
    <r>
      <t>IF-EU-240a.3</t>
    </r>
    <r>
      <rPr>
        <vertAlign val="superscript"/>
        <sz val="10"/>
        <color rgb="FF000000"/>
        <rFont val="Arial"/>
        <family val="2"/>
      </rPr>
      <t>1</t>
    </r>
  </si>
  <si>
    <r>
      <t>IF-EU-240a.4</t>
    </r>
    <r>
      <rPr>
        <vertAlign val="superscript"/>
        <sz val="10"/>
        <color rgb="FF000000"/>
        <rFont val="Arial"/>
        <family val="2"/>
      </rPr>
      <t>4</t>
    </r>
  </si>
  <si>
    <r>
      <t>IF-EU-320a.1</t>
    </r>
    <r>
      <rPr>
        <vertAlign val="superscript"/>
        <sz val="10"/>
        <color rgb="FF000000"/>
        <rFont val="Arial"/>
        <family val="2"/>
      </rPr>
      <t>5</t>
    </r>
  </si>
  <si>
    <r>
      <t>IF-EU-420a.1</t>
    </r>
    <r>
      <rPr>
        <vertAlign val="superscript"/>
        <sz val="10"/>
        <color rgb="FF000000"/>
        <rFont val="Arial"/>
        <family val="2"/>
      </rPr>
      <t>1</t>
    </r>
  </si>
  <si>
    <r>
      <t>(2) Not applicable</t>
    </r>
    <r>
      <rPr>
        <vertAlign val="superscript"/>
        <sz val="10"/>
        <color rgb="FF000000"/>
        <rFont val="Arial"/>
        <family val="2"/>
      </rPr>
      <t>6</t>
    </r>
  </si>
  <si>
    <r>
      <t>IF-EU-420a.2</t>
    </r>
    <r>
      <rPr>
        <vertAlign val="superscript"/>
        <sz val="10"/>
        <color rgb="FF000000"/>
        <rFont val="Arial"/>
        <family val="2"/>
      </rPr>
      <t>7</t>
    </r>
  </si>
  <si>
    <r>
      <t>IF-EU-420a.3</t>
    </r>
    <r>
      <rPr>
        <vertAlign val="superscript"/>
        <sz val="10"/>
        <color rgb="FF000000"/>
        <rFont val="Arial"/>
        <family val="2"/>
      </rPr>
      <t>1</t>
    </r>
  </si>
  <si>
    <r>
      <t>IF-EU-550a.2</t>
    </r>
    <r>
      <rPr>
        <vertAlign val="superscript"/>
        <sz val="10"/>
        <color rgb="FF000000"/>
        <rFont val="Arial"/>
        <family val="2"/>
      </rPr>
      <t>8</t>
    </r>
  </si>
  <si>
    <r>
      <t>IF-EU-000.A</t>
    </r>
    <r>
      <rPr>
        <vertAlign val="superscript"/>
        <sz val="10"/>
        <color rgb="FF000000"/>
        <rFont val="Arial"/>
        <family val="2"/>
      </rPr>
      <t>1, 12</t>
    </r>
  </si>
  <si>
    <r>
      <t>IF-EU-000.B</t>
    </r>
    <r>
      <rPr>
        <vertAlign val="superscript"/>
        <sz val="10"/>
        <color rgb="FF000000"/>
        <rFont val="Arial"/>
        <family val="2"/>
      </rPr>
      <t>1</t>
    </r>
  </si>
  <si>
    <r>
      <t>IF-EU-000.D</t>
    </r>
    <r>
      <rPr>
        <vertAlign val="superscript"/>
        <sz val="10"/>
        <color rgb="FF000000"/>
        <rFont val="Arial"/>
        <family val="2"/>
      </rPr>
      <t>1</t>
    </r>
  </si>
  <si>
    <r>
      <t>Total wholesale electricity purchased</t>
    </r>
    <r>
      <rPr>
        <vertAlign val="superscript"/>
        <sz val="10"/>
        <color rgb="FF000000"/>
        <rFont val="Arial"/>
        <family val="2"/>
      </rPr>
      <t>9</t>
    </r>
  </si>
  <si>
    <r>
      <t>IF-GU-240a.1</t>
    </r>
    <r>
      <rPr>
        <vertAlign val="superscript"/>
        <sz val="10"/>
        <color rgb="FF000000"/>
        <rFont val="Arial"/>
        <family val="2"/>
      </rPr>
      <t>1</t>
    </r>
  </si>
  <si>
    <r>
      <t>IF-GU-240a.2</t>
    </r>
    <r>
      <rPr>
        <vertAlign val="superscript"/>
        <sz val="10"/>
        <color rgb="FF000000"/>
        <rFont val="Arial"/>
        <family val="2"/>
      </rPr>
      <t>1</t>
    </r>
  </si>
  <si>
    <r>
      <t>IF-GU-240a.3</t>
    </r>
    <r>
      <rPr>
        <vertAlign val="superscript"/>
        <sz val="10"/>
        <color rgb="FF000000"/>
        <rFont val="Arial"/>
        <family val="2"/>
      </rPr>
      <t>1</t>
    </r>
  </si>
  <si>
    <r>
      <t>IF-GU-240a.4</t>
    </r>
    <r>
      <rPr>
        <vertAlign val="superscript"/>
        <sz val="10"/>
        <color rgb="FF000000"/>
        <rFont val="Arial"/>
        <family val="2"/>
      </rPr>
      <t>1,4</t>
    </r>
  </si>
  <si>
    <r>
      <t>(2) Contain a lost revenue adjustment mechanism (LRAM) (%)</t>
    </r>
    <r>
      <rPr>
        <vertAlign val="superscript"/>
        <sz val="10"/>
        <color rgb="FF000000"/>
        <rFont val="Arial"/>
        <family val="2"/>
      </rPr>
      <t>10</t>
    </r>
  </si>
  <si>
    <r>
      <t>(1) Reportable pipeline incidents</t>
    </r>
    <r>
      <rPr>
        <vertAlign val="superscript"/>
        <sz val="10"/>
        <color rgb="FF000000"/>
        <rFont val="Arial"/>
        <family val="2"/>
      </rPr>
      <t>11</t>
    </r>
  </si>
  <si>
    <r>
      <t>IF-GU-540a.2</t>
    </r>
    <r>
      <rPr>
        <vertAlign val="superscript"/>
        <sz val="10"/>
        <color rgb="FF000000"/>
        <rFont val="Arial"/>
        <family val="2"/>
      </rPr>
      <t>13</t>
    </r>
  </si>
  <si>
    <r>
      <t>(2) Distribution</t>
    </r>
    <r>
      <rPr>
        <vertAlign val="superscript"/>
        <sz val="10"/>
        <color rgb="FF000000"/>
        <rFont val="Arial"/>
        <family val="2"/>
      </rPr>
      <t>13</t>
    </r>
    <r>
      <rPr>
        <sz val="10"/>
        <color rgb="FF000000"/>
        <rFont val="Arial"/>
        <family val="2"/>
      </rPr>
      <t>, pipelines inspected</t>
    </r>
  </si>
  <si>
    <r>
      <t>IF-GU-000.A</t>
    </r>
    <r>
      <rPr>
        <vertAlign val="superscript"/>
        <sz val="10"/>
        <color rgb="FF000000"/>
        <rFont val="Arial"/>
        <family val="2"/>
      </rPr>
      <t>1, 12</t>
    </r>
  </si>
  <si>
    <r>
      <t>IF-GU-000.B</t>
    </r>
    <r>
      <rPr>
        <vertAlign val="superscript"/>
        <sz val="10"/>
        <color rgb="FF000000"/>
        <rFont val="Arial"/>
        <family val="2"/>
      </rPr>
      <t>1</t>
    </r>
  </si>
  <si>
    <t>EU Taxonomy Annex 2 Tables</t>
  </si>
  <si>
    <r>
      <t>Category (Enabling or Transitional?</t>
    </r>
    <r>
      <rPr>
        <b/>
        <vertAlign val="superscript"/>
        <sz val="10"/>
        <color theme="1"/>
        <rFont val="Arial"/>
        <family val="2"/>
      </rPr>
      <t>1</t>
    </r>
  </si>
  <si>
    <r>
      <t xml:space="preserve">A.1 Taxonomy-eligible </t>
    </r>
    <r>
      <rPr>
        <b/>
        <u/>
        <sz val="10"/>
        <color theme="0"/>
        <rFont val="Arial"/>
        <family val="2"/>
      </rPr>
      <t>and</t>
    </r>
    <r>
      <rPr>
        <b/>
        <sz val="10"/>
        <color theme="0"/>
        <rFont val="Arial"/>
        <family val="2"/>
      </rPr>
      <t xml:space="preserve"> aligned activities </t>
    </r>
  </si>
  <si>
    <r>
      <t xml:space="preserve">Total revenue from taxonomy-eligible </t>
    </r>
    <r>
      <rPr>
        <b/>
        <u/>
        <sz val="10"/>
        <color theme="1"/>
        <rFont val="Arial"/>
        <family val="2"/>
      </rPr>
      <t>and</t>
    </r>
    <r>
      <rPr>
        <b/>
        <sz val="10"/>
        <color theme="1"/>
        <rFont val="Arial"/>
        <family val="2"/>
      </rPr>
      <t xml:space="preserve"> aligned activities (A.1)</t>
    </r>
  </si>
  <si>
    <r>
      <t xml:space="preserve">A.2 Taxonomy-eligible </t>
    </r>
    <r>
      <rPr>
        <b/>
        <u/>
        <sz val="10"/>
        <color theme="0"/>
        <rFont val="Arial"/>
        <family val="2"/>
      </rPr>
      <t>but not</t>
    </r>
    <r>
      <rPr>
        <b/>
        <sz val="10"/>
        <color theme="0"/>
        <rFont val="Arial"/>
        <family val="2"/>
      </rPr>
      <t xml:space="preserve"> aligned activities</t>
    </r>
  </si>
  <si>
    <r>
      <t xml:space="preserve">Total revenue from taxonomy-eligible </t>
    </r>
    <r>
      <rPr>
        <b/>
        <u/>
        <sz val="10"/>
        <color theme="1"/>
        <rFont val="Arial"/>
        <family val="2"/>
      </rPr>
      <t>but not</t>
    </r>
    <r>
      <rPr>
        <b/>
        <sz val="10"/>
        <color theme="1"/>
        <rFont val="Arial"/>
        <family val="2"/>
      </rPr>
      <t xml:space="preserve"> aligned activities (A.2)</t>
    </r>
  </si>
  <si>
    <r>
      <t xml:space="preserve">Total Opex of taxonomy-eligible </t>
    </r>
    <r>
      <rPr>
        <b/>
        <u/>
        <sz val="10"/>
        <color theme="1"/>
        <rFont val="Arial"/>
        <family val="2"/>
      </rPr>
      <t>but not</t>
    </r>
    <r>
      <rPr>
        <b/>
        <sz val="10"/>
        <color theme="1"/>
        <rFont val="Arial"/>
        <family val="2"/>
      </rPr>
      <t xml:space="preserve"> aligned activities (A.2)</t>
    </r>
  </si>
  <si>
    <r>
      <t xml:space="preserve">Total Opex of taxonomy-eligible </t>
    </r>
    <r>
      <rPr>
        <b/>
        <u/>
        <sz val="10"/>
        <color theme="1"/>
        <rFont val="Arial"/>
        <family val="2"/>
      </rPr>
      <t>and</t>
    </r>
    <r>
      <rPr>
        <b/>
        <sz val="10"/>
        <color theme="1"/>
        <rFont val="Arial"/>
        <family val="2"/>
      </rPr>
      <t xml:space="preserve"> aligned activities (A.1)</t>
    </r>
  </si>
  <si>
    <r>
      <t xml:space="preserve">Total capex of taxonomy-eligible </t>
    </r>
    <r>
      <rPr>
        <b/>
        <u/>
        <sz val="10"/>
        <color theme="1"/>
        <rFont val="Arial"/>
        <family val="2"/>
      </rPr>
      <t>and</t>
    </r>
    <r>
      <rPr>
        <b/>
        <sz val="10"/>
        <color theme="1"/>
        <rFont val="Arial"/>
        <family val="2"/>
      </rPr>
      <t xml:space="preserve"> aligned activities (A.1)</t>
    </r>
  </si>
  <si>
    <r>
      <t xml:space="preserve">Total capex of taxonomy-eligible </t>
    </r>
    <r>
      <rPr>
        <b/>
        <u/>
        <sz val="10"/>
        <color theme="1"/>
        <rFont val="Arial"/>
        <family val="2"/>
      </rPr>
      <t>but not</t>
    </r>
    <r>
      <rPr>
        <b/>
        <sz val="10"/>
        <color theme="1"/>
        <rFont val="Arial"/>
        <family val="2"/>
      </rPr>
      <t xml:space="preserve"> aligned activities (A.2)</t>
    </r>
  </si>
  <si>
    <t>Number of young people provided access to skills development</t>
  </si>
  <si>
    <t>The following template is for recording the proportion of IFRS Capital Expenditure from products or services associated with Taxonomy-aligned economic activities  - disclosure covering year FY22</t>
  </si>
  <si>
    <r>
      <t>ɸ</t>
    </r>
    <r>
      <rPr>
        <vertAlign val="superscript"/>
        <sz val="8"/>
        <color rgb="FF547221"/>
        <rFont val="Arial"/>
        <family val="2"/>
      </rPr>
      <t>†</t>
    </r>
  </si>
  <si>
    <t>% employees that have undertaken relevant Anti Bribery and Corruption training</t>
  </si>
  <si>
    <t xml:space="preserve">Our energy consumption </t>
  </si>
  <si>
    <t>Office energy consumption (GWh)</t>
  </si>
  <si>
    <t>Our energy consumption</t>
  </si>
  <si>
    <t>Affordability(£)</t>
  </si>
  <si>
    <t>All 2021/22 data in these tables that has not been assured by PwC has been subject to a reporting process and controls review by National Grid's Finance second line risk and controls team.</t>
  </si>
  <si>
    <t xml:space="preserve">All 2021/22 data in these tables that has not been assured by PwC has been subject to a reporting process and controls review by National Grid's Finance second line risk and controls team. </t>
  </si>
  <si>
    <t>The inputs of this calculation include Scope 1 and 2 emissions as assured by PwC, see table above, and external revenue from our audited consolidated financial statements. The external revenue figure of £18,154m is calculated in line with our policy for sustainability reporting for acquisitions, mergers and disposals i.e. Group revenue from continuing operations before exceptional items and remeasurements of £18,260m (per ARA Note 3), plus revenue from discontinued operations (UK Gas Transmission) of £1,362m (Note 10), less revenue from new acquisitions (UK Electricity Distribution (WPD)) of £1,468m (per ARA Note 2).</t>
  </si>
  <si>
    <t>(2) 78%</t>
  </si>
  <si>
    <t>(3) 100%</t>
  </si>
  <si>
    <t>(1) All our US customers are served in markets subject to RPS</t>
  </si>
  <si>
    <t>(2) 100% (met through the purchase of RECs)</t>
  </si>
  <si>
    <t>The Brooklyn Union Gas Company</t>
  </si>
  <si>
    <t>KeySpan Gas East Corporation</t>
  </si>
  <si>
    <r>
      <t>Data externally assured by PwC - see page 8 of the Responsible Business Report 2021/22</t>
    </r>
    <r>
      <rPr>
        <sz val="8"/>
        <color rgb="FFFF0000"/>
        <rFont val="Arial"/>
        <family val="2"/>
      </rPr>
      <t xml:space="preserve"> </t>
    </r>
    <r>
      <rPr>
        <sz val="8"/>
        <color theme="1"/>
        <rFont val="Arial"/>
        <family val="2"/>
      </rPr>
      <t>for further details.</t>
    </r>
  </si>
  <si>
    <r>
      <t xml:space="preserve">Data previously externally assured by PwC - see </t>
    </r>
    <r>
      <rPr>
        <b/>
        <u/>
        <sz val="8"/>
        <color theme="1"/>
        <rFont val="Arial"/>
        <family val="2"/>
      </rPr>
      <t>www.nationalgrid.com/careers/understanding-our-uk-gender-pay-gap-2021</t>
    </r>
    <r>
      <rPr>
        <u/>
        <sz val="8"/>
        <color theme="1"/>
        <rFont val="Arial"/>
        <family val="2"/>
      </rPr>
      <t xml:space="preserve"> </t>
    </r>
    <r>
      <rPr>
        <sz val="8"/>
        <color theme="1"/>
        <rFont val="Arial"/>
        <family val="2"/>
      </rPr>
      <t>for further details.</t>
    </r>
  </si>
  <si>
    <t>Lost time injury frequency rate (LTIFR) (lost time incidents per 100,000 hours worked)</t>
  </si>
  <si>
    <r>
      <t>Greenhouse gas emissions (ktCO</t>
    </r>
    <r>
      <rPr>
        <b/>
        <vertAlign val="subscript"/>
        <sz val="10"/>
        <color theme="1"/>
        <rFont val="Arial"/>
        <family val="2"/>
      </rPr>
      <t>2</t>
    </r>
    <r>
      <rPr>
        <b/>
        <sz val="10"/>
        <color theme="1"/>
        <rFont val="Arial"/>
        <family val="2"/>
      </rPr>
      <t>e)</t>
    </r>
  </si>
  <si>
    <r>
      <t>GHG emissions from air travel (ktCO</t>
    </r>
    <r>
      <rPr>
        <vertAlign val="subscript"/>
        <sz val="10"/>
        <color theme="1"/>
        <rFont val="Arial"/>
        <family val="2"/>
      </rPr>
      <t>2</t>
    </r>
    <r>
      <rPr>
        <sz val="10"/>
        <color theme="1"/>
        <rFont val="Arial"/>
        <family val="2"/>
      </rPr>
      <t>e)</t>
    </r>
  </si>
  <si>
    <r>
      <t>Greenhouse gas emissions (kilotonnes CO</t>
    </r>
    <r>
      <rPr>
        <b/>
        <vertAlign val="subscript"/>
        <sz val="10"/>
        <color theme="1"/>
        <rFont val="Arial"/>
        <family val="2"/>
      </rPr>
      <t>2</t>
    </r>
    <r>
      <rPr>
        <b/>
        <sz val="10"/>
        <color theme="1"/>
        <rFont val="Arial"/>
        <family val="2"/>
      </rPr>
      <t>e)</t>
    </r>
  </si>
  <si>
    <r>
      <t>Reduce SF</t>
    </r>
    <r>
      <rPr>
        <vertAlign val="subscript"/>
        <sz val="10"/>
        <color theme="1"/>
        <rFont val="Arial"/>
        <family val="2"/>
      </rPr>
      <t>6</t>
    </r>
    <r>
      <rPr>
        <sz val="10"/>
        <color theme="1"/>
        <rFont val="Arial"/>
        <family val="2"/>
      </rPr>
      <t xml:space="preserve"> emissions from our operations 50% by 2030, from a 2019 baseline.</t>
    </r>
  </si>
  <si>
    <r>
      <t>SF</t>
    </r>
    <r>
      <rPr>
        <vertAlign val="subscript"/>
        <sz val="10"/>
        <color theme="1"/>
        <rFont val="Arial"/>
        <family val="2"/>
      </rPr>
      <t>6</t>
    </r>
    <r>
      <rPr>
        <sz val="10"/>
        <color theme="1"/>
        <rFont val="Arial"/>
        <family val="2"/>
      </rPr>
      <t xml:space="preserve"> emissions (ktCO</t>
    </r>
    <r>
      <rPr>
        <vertAlign val="subscript"/>
        <sz val="10"/>
        <color theme="1"/>
        <rFont val="Arial"/>
        <family val="2"/>
      </rPr>
      <t>2</t>
    </r>
    <r>
      <rPr>
        <sz val="10"/>
        <color theme="1"/>
        <rFont val="Arial"/>
        <family val="2"/>
      </rPr>
      <t>e)</t>
    </r>
  </si>
  <si>
    <r>
      <t>SF</t>
    </r>
    <r>
      <rPr>
        <vertAlign val="subscript"/>
        <sz val="10"/>
        <color theme="1"/>
        <rFont val="Arial"/>
        <family val="2"/>
      </rPr>
      <t xml:space="preserve">6 </t>
    </r>
    <r>
      <rPr>
        <sz val="10"/>
        <color theme="1"/>
        <rFont val="Arial"/>
        <family val="2"/>
      </rPr>
      <t>emissions  (ktCO</t>
    </r>
    <r>
      <rPr>
        <vertAlign val="subscript"/>
        <sz val="10"/>
        <color theme="1"/>
        <rFont val="Arial"/>
        <family val="2"/>
      </rPr>
      <t>2</t>
    </r>
    <r>
      <rPr>
        <sz val="10"/>
        <color theme="1"/>
        <rFont val="Arial"/>
        <family val="2"/>
      </rPr>
      <t>e)</t>
    </r>
  </si>
  <si>
    <r>
      <t>Total global scope 1 &amp; 2 emissions in tCO2e per million £ of revenue</t>
    </r>
    <r>
      <rPr>
        <vertAlign val="superscript"/>
        <sz val="10"/>
        <color theme="1"/>
        <rFont val="Arial"/>
        <family val="2"/>
      </rPr>
      <t>1</t>
    </r>
    <r>
      <rPr>
        <sz val="10"/>
        <color theme="1"/>
        <rFont val="Arial"/>
        <family val="2"/>
      </rPr>
      <t xml:space="preserve"> (tCO</t>
    </r>
    <r>
      <rPr>
        <vertAlign val="subscript"/>
        <sz val="10"/>
        <color theme="1"/>
        <rFont val="Arial"/>
        <family val="2"/>
      </rPr>
      <t>2</t>
    </r>
    <r>
      <rPr>
        <sz val="10"/>
        <color theme="1"/>
        <rFont val="Arial"/>
        <family val="2"/>
      </rPr>
      <t>e/£M)</t>
    </r>
  </si>
  <si>
    <r>
      <t>Carbon intensity of our generation metric - CDP (tCO</t>
    </r>
    <r>
      <rPr>
        <vertAlign val="subscript"/>
        <sz val="10"/>
        <color theme="1"/>
        <rFont val="Arial"/>
        <family val="2"/>
      </rPr>
      <t>2</t>
    </r>
    <r>
      <rPr>
        <sz val="10"/>
        <color theme="1"/>
        <rFont val="Arial"/>
        <family val="2"/>
      </rPr>
      <t>e/GWh)</t>
    </r>
  </si>
  <si>
    <t>Total water abstracted i.e withdrawal (MCM)</t>
  </si>
  <si>
    <t>Total water discharged (MCM)</t>
  </si>
  <si>
    <t>Achieve 50% diversity in our Senior Leadership Group by 2025.</t>
  </si>
  <si>
    <r>
      <t>For the UK business, plans to ensure we maintain and deliver a safe, resilient and environmentally sustainable network in our described in our RIIO-2 business plan (pages 56 – 62 and 113 – 137, available on our website</t>
    </r>
    <r>
      <rPr>
        <vertAlign val="superscript"/>
        <sz val="10"/>
        <rFont val="Arial"/>
        <family val="2"/>
      </rPr>
      <t>14</t>
    </r>
    <r>
      <rPr>
        <sz val="10"/>
        <rFont val="Arial"/>
        <family val="2"/>
      </rPr>
      <t>. Also see our published document on Common Maintenance Types on the Gas National Transmission System</t>
    </r>
    <r>
      <rPr>
        <vertAlign val="superscript"/>
        <sz val="10"/>
        <rFont val="Arial"/>
        <family val="2"/>
      </rPr>
      <t>15</t>
    </r>
    <r>
      <rPr>
        <sz val="10"/>
        <rFont val="Arial"/>
        <family val="2"/>
      </rPr>
      <t xml:space="preserve">. </t>
    </r>
  </si>
  <si>
    <t>(1) RBR page 62</t>
  </si>
  <si>
    <t>RBR page 19-20</t>
  </si>
  <si>
    <t>RBR pages 19-22</t>
  </si>
  <si>
    <t>(2) RBR page 62</t>
  </si>
  <si>
    <t>(3) RBR page 62</t>
  </si>
  <si>
    <t>(1) RBR page 24</t>
  </si>
  <si>
    <t>(2) RBR page 24</t>
  </si>
  <si>
    <t>RBR page 24</t>
  </si>
  <si>
    <r>
      <t>RBR page 24 and CDP Water</t>
    </r>
    <r>
      <rPr>
        <vertAlign val="superscript"/>
        <sz val="10"/>
        <color rgb="FF000000"/>
        <rFont val="Arial"/>
        <family val="2"/>
      </rPr>
      <t>3</t>
    </r>
  </si>
  <si>
    <t xml:space="preserve">Disclosure not applicable to our UK business (transmission only and not customer facing). National Grid publish their own UK energy affordability metrics in the RBR to disclose our contribution to consumer bills – see pages 37 to 38 and page 64. Data stated for this disclosure in this SASB Index is representative of our US business only. </t>
  </si>
  <si>
    <t>RBR page 37-38</t>
  </si>
  <si>
    <t>National Grid publish Group figures for Lost Time Injury Frequency Rate (LTIFR) and the number of fatalities within our RBR pages 28, and ARA page 27</t>
  </si>
  <si>
    <t>ARA pages 4 and 5</t>
  </si>
  <si>
    <t>RBR page 20</t>
  </si>
  <si>
    <t>RBR page 37</t>
  </si>
  <si>
    <r>
      <t>ɸ</t>
    </r>
    <r>
      <rPr>
        <vertAlign val="superscript"/>
        <sz val="10"/>
        <color rgb="FF547221"/>
        <rFont val="Arial"/>
        <family val="2"/>
      </rPr>
      <t>†</t>
    </r>
  </si>
  <si>
    <t>Data not available for 2020/21.</t>
  </si>
  <si>
    <t>In compliance with statutory obligation with reference to National Living Wage.</t>
  </si>
  <si>
    <t>Included within the scope of PwC's assurance - see page 8 of the Responsible Business Report 2021/22 for further details.</t>
  </si>
  <si>
    <t>A diverse employee is defined as a colleague who identifies as female, as a person with a disability, as gay, bi-sexual or lesbian or from an underrepresented ethnic/racially diverse background.</t>
  </si>
  <si>
    <t xml:space="preserve">Electric Company ESG/Sustainability Quantitative Information  </t>
  </si>
  <si>
    <t xml:space="preserve">Parent Company: </t>
  </si>
  <si>
    <t>National Grid plc</t>
  </si>
  <si>
    <t xml:space="preserve">Operating Company(s): </t>
  </si>
  <si>
    <t>Massachusetts Electric Company, National Grid Generation LLC, National Grid North America Inc., New England Power Company, The Narragansett Electric Company and Niagara Mohawk Power Corporation</t>
  </si>
  <si>
    <t xml:space="preserve">Business Type(s): </t>
  </si>
  <si>
    <t>vertically integrated</t>
  </si>
  <si>
    <t>State(s) of Operation:</t>
  </si>
  <si>
    <t>Illinois, Massachusetts, Michigan, Minnesota, New Hampshire, New York, Ohio, South Dakota, Texas, Vermont and Rhode Island</t>
  </si>
  <si>
    <t>State(s) with RPS Programs:</t>
  </si>
  <si>
    <t>Illinois, Massachusetts, Michigan, Minnesota, New Hampshire, New York, Ohio, Texas, Vermont and Rhode Island</t>
  </si>
  <si>
    <t xml:space="preserve">Regulatory Environment: </t>
  </si>
  <si>
    <t>both</t>
  </si>
  <si>
    <t>Reporting period</t>
  </si>
  <si>
    <t>Calendar year 2021</t>
  </si>
  <si>
    <t>Current Year</t>
  </si>
  <si>
    <t>Future Year</t>
  </si>
  <si>
    <t>Ref. No.</t>
  </si>
  <si>
    <t>Refer to the 'EEI Definitions' tab for more information on each metric</t>
  </si>
  <si>
    <t>Comments, Links, Additional Information, and Notes</t>
  </si>
  <si>
    <t>Portfolio</t>
  </si>
  <si>
    <t>Owned Nameplate Generation Capacity at end of year (MW)</t>
  </si>
  <si>
    <t>Values are consistent with our CDP Climate disclosures.</t>
  </si>
  <si>
    <t xml:space="preserve">Coal </t>
  </si>
  <si>
    <t>Natural Gas</t>
  </si>
  <si>
    <t>Nuclear</t>
  </si>
  <si>
    <t>Petroleum</t>
  </si>
  <si>
    <t>Total Renewable Energy Resources</t>
  </si>
  <si>
    <t>In 2019, we completed our acquisition of Geronimo, a leading wind and solar developer in North America. 2019-2021 values are consistent with our CDP Climate disclosures and the 2030 value is consistent with our 2022 S&amp;P Global Corporate Sustainability Assessment disclosure.</t>
  </si>
  <si>
    <t>1.5.1</t>
  </si>
  <si>
    <t>Biomass/Biogas</t>
  </si>
  <si>
    <t>1.5.2</t>
  </si>
  <si>
    <t>Geothermal</t>
  </si>
  <si>
    <t>1.5.3</t>
  </si>
  <si>
    <t>Hydroelectric</t>
  </si>
  <si>
    <t>1.5.4</t>
  </si>
  <si>
    <t>Solar</t>
  </si>
  <si>
    <t>In 2019, we completed our acquisition of Geronimo, a leading wind and solar developer in North America. Values are consistent with our CDP Climate disclosures.</t>
  </si>
  <si>
    <t>1.5.5</t>
  </si>
  <si>
    <t>Wind</t>
  </si>
  <si>
    <t>Use the data organizer on the left (i.e., the plus/minus symbol) to open/close the alternative generation reporting options</t>
  </si>
  <si>
    <t xml:space="preserve">Net Generation for the data year (MWh) </t>
  </si>
  <si>
    <t>2.5.1</t>
  </si>
  <si>
    <t>2.5.2</t>
  </si>
  <si>
    <t>2.5.3</t>
  </si>
  <si>
    <t>2.5.4</t>
  </si>
  <si>
    <t>2.5.5</t>
  </si>
  <si>
    <t>2.i</t>
  </si>
  <si>
    <t xml:space="preserve">Owned Net Generation for the data year (MWh) </t>
  </si>
  <si>
    <t>2.1.i</t>
  </si>
  <si>
    <t>2.2.i</t>
  </si>
  <si>
    <t>2.3.i</t>
  </si>
  <si>
    <t>2.4.i</t>
  </si>
  <si>
    <t>2.5.i</t>
  </si>
  <si>
    <t>2.5.1.i</t>
  </si>
  <si>
    <t>2.5.2.i</t>
  </si>
  <si>
    <t>2.5.3.i</t>
  </si>
  <si>
    <t>2.5.4.i</t>
  </si>
  <si>
    <t>2.5.5.i</t>
  </si>
  <si>
    <t>2.6.i</t>
  </si>
  <si>
    <t>2.ii</t>
  </si>
  <si>
    <t xml:space="preserve">Purchased Net Generation for the data year (MWh) </t>
  </si>
  <si>
    <t>2021 data is not available at the time of publication.</t>
  </si>
  <si>
    <t>2.1.ii</t>
  </si>
  <si>
    <t>2.2.ii</t>
  </si>
  <si>
    <t>2.3.ii</t>
  </si>
  <si>
    <t>2.4.ii</t>
  </si>
  <si>
    <t>2.5.ii</t>
  </si>
  <si>
    <t>2.5.1.ii</t>
  </si>
  <si>
    <t>2.5.2.ii</t>
  </si>
  <si>
    <t>2.5.3.ii</t>
  </si>
  <si>
    <t>2.5.4.ii</t>
  </si>
  <si>
    <t>2.5.5.ii</t>
  </si>
  <si>
    <t>2.6.ii</t>
  </si>
  <si>
    <t>Capital Expenditures and Energy Efficiency (EE)</t>
  </si>
  <si>
    <t>Total Annual Capital Expenditures (nominal dollars)</t>
  </si>
  <si>
    <t>Pounds sterling is our functional currency. Values reflect our parent company during financial years ending on 31 March including discontinued operations in 2021/2022 and are consistent with our Annual Reports and Accounts.</t>
  </si>
  <si>
    <t>Incremental Annual Electricity Savings from EE Measures (MWh)</t>
  </si>
  <si>
    <t>2021 values do not include The Narragansett Electric Comapny as data is not available at the time of publication.</t>
  </si>
  <si>
    <t>Incremental Annual Investment in Electric EE Programs (nominal dollars)</t>
  </si>
  <si>
    <t>2022 values do not include The Narragansett Electric Comapny as data is not available at the time of publication.</t>
  </si>
  <si>
    <t>Retail Electric Customer Count (at end of year)</t>
  </si>
  <si>
    <t xml:space="preserve">Commercial </t>
  </si>
  <si>
    <t xml:space="preserve">Industrial </t>
  </si>
  <si>
    <t>Residential</t>
  </si>
  <si>
    <t>Emissions</t>
  </si>
  <si>
    <t>GHG Emissions: Carbon Dioxide (CO2) and Carbon Dioxide Equivalent (CO2e)</t>
  </si>
  <si>
    <r>
      <rPr>
        <b/>
        <u/>
        <sz val="10"/>
        <color theme="3"/>
        <rFont val="Arial"/>
        <family val="2"/>
      </rPr>
      <t>Note</t>
    </r>
    <r>
      <rPr>
        <b/>
        <sz val="10"/>
        <color theme="3"/>
        <rFont val="Arial"/>
        <family val="2"/>
      </rPr>
      <t xml:space="preserve">:  The alternatives available below are intended to provide flexibility in reporting </t>
    </r>
  </si>
  <si>
    <t xml:space="preserve">GHG emissions, and should be used to the extent appropriate for each company. </t>
  </si>
  <si>
    <r>
      <t xml:space="preserve">Owned Generation </t>
    </r>
    <r>
      <rPr>
        <b/>
        <sz val="10"/>
        <color rgb="FFFF0000"/>
        <rFont val="Arial"/>
        <family val="2"/>
      </rPr>
      <t>(1) (2) (3)</t>
    </r>
  </si>
  <si>
    <t>5.1.1</t>
  </si>
  <si>
    <t>Carbon Dioxide (CO2)</t>
  </si>
  <si>
    <t>5.1.1.1</t>
  </si>
  <si>
    <t>Total Owned Generation CO2 Emissions (MT)</t>
  </si>
  <si>
    <t>5.1.1.2</t>
  </si>
  <si>
    <t xml:space="preserve">Total Owned Generation CO2 Emissions Intensity (MT/Net MWh) </t>
  </si>
  <si>
    <t>5.1.2</t>
  </si>
  <si>
    <t>Carbon Dioxide Equivalent (CO2e)</t>
  </si>
  <si>
    <t>5.1.2.1</t>
  </si>
  <si>
    <t>Total Owned Generation CO2e Emissions (MT)</t>
  </si>
  <si>
    <t>5.1.2.2</t>
  </si>
  <si>
    <t xml:space="preserve">Total Owned Generation CO2e Emissions Intensity (MT/Net MWh) </t>
  </si>
  <si>
    <r>
      <t xml:space="preserve">Purchased Power </t>
    </r>
    <r>
      <rPr>
        <b/>
        <sz val="10"/>
        <color rgb="FFFF0000"/>
        <rFont val="Arial"/>
        <family val="2"/>
      </rPr>
      <t>(4)</t>
    </r>
  </si>
  <si>
    <t>Data is not available at the time of publication.</t>
  </si>
  <si>
    <t>5.2.1</t>
  </si>
  <si>
    <t>5.2.1.1</t>
  </si>
  <si>
    <t>Total Purchased Generation CO2 Emissions (MT)</t>
  </si>
  <si>
    <t>5.2.1.2</t>
  </si>
  <si>
    <t xml:space="preserve">Total Purchased Generation CO2 Emissions Intensity (MT/Net MWh) </t>
  </si>
  <si>
    <t>5.2.2</t>
  </si>
  <si>
    <t>5.2.2.1</t>
  </si>
  <si>
    <t>Total Purchased Generation CO2e Emissions (MT)</t>
  </si>
  <si>
    <t>5.2.2.2</t>
  </si>
  <si>
    <t xml:space="preserve">Total Purchased Generation CO2e Emissions Intensity (MT/Net MWh) </t>
  </si>
  <si>
    <t>Owned Generation + Purchased Power</t>
  </si>
  <si>
    <t>N/A</t>
  </si>
  <si>
    <t>5.3.1</t>
  </si>
  <si>
    <t>5.3.1.1</t>
  </si>
  <si>
    <t>Total Owned + Purchased Generation CO2 Emissions (MT)</t>
  </si>
  <si>
    <t>5.3.1.2</t>
  </si>
  <si>
    <t xml:space="preserve">Total Owned + Purchased Generation CO2 Emissions Intensity (MT/Net MWh) </t>
  </si>
  <si>
    <t>5.3.2</t>
  </si>
  <si>
    <t>5.3.2.1</t>
  </si>
  <si>
    <t>Total Owned + Purchased Generation CO2e Emissions (MT)</t>
  </si>
  <si>
    <t>5.3.2.2</t>
  </si>
  <si>
    <t xml:space="preserve">Total Owned + Purchased Generation CO2e Emissions Intensity (MT/Net MWh) </t>
  </si>
  <si>
    <r>
      <t xml:space="preserve">Non-Generation CO2e Emissions of Sulfur Hexafluoride (SF6) </t>
    </r>
    <r>
      <rPr>
        <b/>
        <sz val="10"/>
        <color rgb="FFFF0000"/>
        <rFont val="Arial"/>
        <family val="2"/>
      </rPr>
      <t>(5)</t>
    </r>
  </si>
  <si>
    <t>5.4.1</t>
  </si>
  <si>
    <t>Total CO2e emissions of SF6 (MT)</t>
  </si>
  <si>
    <t>Values are consistent with our EPA Subpart DD reporting and our Responsible Business Reports.</t>
  </si>
  <si>
    <t>5.4.2</t>
  </si>
  <si>
    <t>Leak rate of CO2e emissions of SF6 (MT/Net MWh)</t>
  </si>
  <si>
    <t>We do not report leak rates to the EPA.</t>
  </si>
  <si>
    <t>Nitrogen Oxide (NOx), Sulfur Dioxide (SO2), Mercury (Hg)</t>
  </si>
  <si>
    <r>
      <t xml:space="preserve">Generation basis for calculation </t>
    </r>
    <r>
      <rPr>
        <b/>
        <sz val="10"/>
        <color rgb="FFFF0000"/>
        <rFont val="Arial"/>
        <family val="2"/>
      </rPr>
      <t>(6)</t>
    </r>
  </si>
  <si>
    <t>Fossil</t>
  </si>
  <si>
    <t>Nitrogen Oxide (NOx)</t>
  </si>
  <si>
    <t>6.2.1</t>
  </si>
  <si>
    <t>Total NOx Emissions (MT)</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</si>
  <si>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</si>
  <si>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</si>
  <si>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</si>
  <si>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</si>
  <si>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</si>
  <si>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</si>
  <si>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</si>
  <si>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</si>
  <si>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</si>
  <si>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</si>
  <si>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</si>
  <si>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</si>
  <si>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Use the data organizer on the left (i.e., the plus/minus symbol) to open/close the Emissions section notes</t>
  </si>
  <si>
    <t>Key</t>
  </si>
  <si>
    <t>MT = metric tons</t>
  </si>
  <si>
    <t>1 lb. = 453.59 grams</t>
  </si>
  <si>
    <t>1 tonne = 1,000,000.00 grams</t>
  </si>
  <si>
    <t>1 metric ton = 1.1023 short tons</t>
  </si>
  <si>
    <r>
      <t>Total output-based emissions factor = (</t>
    </r>
    <r>
      <rPr>
        <i/>
        <sz val="10"/>
        <color theme="1"/>
        <rFont val="Arial"/>
        <family val="2"/>
      </rPr>
      <t>insert emissions factor and source</t>
    </r>
    <r>
      <rPr>
        <sz val="10"/>
        <color theme="1"/>
        <rFont val="Arial"/>
        <family val="2"/>
      </rPr>
      <t>)</t>
    </r>
  </si>
  <si>
    <t>Notes</t>
  </si>
  <si>
    <t>(1)</t>
  </si>
  <si>
    <t>Generation and emissions are adjusted for equity ownership share to reflect the percentage of output owned by reporting entity.</t>
  </si>
  <si>
    <t>(2)</t>
  </si>
  <si>
    <t>CO2 and CO2e emissions intensity should be reported using total system generation (net MWh) based on EEI GHG worksheet.</t>
  </si>
  <si>
    <t>(3)</t>
  </si>
  <si>
    <t>As reported to EPA under the mandatory GHG Reporting Protocols (40 CFR Part 98, Subparts C and D).</t>
  </si>
  <si>
    <t>(4)</t>
  </si>
  <si>
    <t>Purchased power emissions should be calculated using the most relevant and accurate of the following methods:</t>
  </si>
  <si>
    <t>For direct purchases, such as PPAs, use the direct emissions data as reported to EPA.</t>
  </si>
  <si>
    <t>For market purchases where emissions are unknown, use applicable regional or national emissions rate:</t>
  </si>
  <si>
    <t>- ISO/RTO-level emission factors</t>
  </si>
  <si>
    <t>- Climate Registry emission factors</t>
  </si>
  <si>
    <t>- E-Grid emission factors</t>
  </si>
  <si>
    <t>(5)</t>
  </si>
  <si>
    <t>As reported to EPA under the mandatory GHG Reporting Protocols (40 CFR Part 98, Subpart DD).</t>
  </si>
  <si>
    <t>(6)</t>
  </si>
  <si>
    <t>Indicate the generation basis for calculating SO2, NOx, and Hg emissions and intensity.</t>
  </si>
  <si>
    <t>Fossil: Fossil Fuel Generation Only</t>
  </si>
  <si>
    <t>Total: Total System Generation</t>
  </si>
  <si>
    <t>Other: Other (please specify in comment section)</t>
  </si>
  <si>
    <t>Total CO2e is calculated using the following global warming potentials from the IPCC Fourth Assessment Report:</t>
  </si>
  <si>
    <t>CO2 = 1</t>
  </si>
  <si>
    <t>CH4 = 25</t>
  </si>
  <si>
    <t>N2O = 298</t>
  </si>
  <si>
    <t>SF6 = 22,800</t>
  </si>
  <si>
    <t>Resources</t>
  </si>
  <si>
    <t>Human Resources</t>
  </si>
  <si>
    <t>Values reflect financial years ending on 31 March.</t>
  </si>
  <si>
    <t>Total Number of Employees</t>
  </si>
  <si>
    <t>Values are consistent with our Annual Reports and Accounts.</t>
  </si>
  <si>
    <t>Percentage of Women in Total Workforce</t>
  </si>
  <si>
    <t>Percentage of Minorities in Total Workforce</t>
  </si>
  <si>
    <t>Total Number on Board of Directors/Trustees</t>
  </si>
  <si>
    <t>Values reflect end of year totals for our parent company and are consistent with our Annual Reports and Accounts.</t>
  </si>
  <si>
    <t>Percentage of Women on Board of Directors/Trustees</t>
  </si>
  <si>
    <t>Values reflect our parent company and are consistent with our Responsible Business Reports and Annual Reports and Accounts.</t>
  </si>
  <si>
    <t>Percentage of Minorities on Board of Directors/Trustees</t>
  </si>
  <si>
    <t>Values reflect our parent company and are consistent with our Annual Reports and Accounts.</t>
  </si>
  <si>
    <t>Employee Safety Metrics</t>
  </si>
  <si>
    <t>7.7.1</t>
  </si>
  <si>
    <t>Recordable Incident Rate</t>
  </si>
  <si>
    <t>7.7.2</t>
  </si>
  <si>
    <t xml:space="preserve">Lost-time Case Rate </t>
  </si>
  <si>
    <t>7.7.3</t>
  </si>
  <si>
    <t>Days Away, Restricted, and Transfer (DART) Rate</t>
  </si>
  <si>
    <t>7.7.4</t>
  </si>
  <si>
    <t>Work-related Fatalities</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</si>
  <si>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</si>
  <si>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</si>
  <si>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</si>
  <si>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</si>
  <si>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</si>
  <si>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</si>
  <si>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t>
  </si>
  <si>
    <t>Percent of Coal Combustion Products Beneficially Used</t>
  </si>
  <si>
    <t>Additional Metrics (Optional)</t>
  </si>
  <si>
    <t xml:space="preserve">© 2021 Edison Electric Institute.  All rights reserved.  </t>
  </si>
  <si>
    <t xml:space="preserve">Gas Company ESG/Sustainability Quantitative Information  </t>
  </si>
  <si>
    <t>Boston Gas Company, KeySpan Gas East Corporation, The Narragansett Electric Company, Niagara Mohawk Power Corporation and The Brooklyn Union Gas Company</t>
  </si>
  <si>
    <t>T&amp;D only</t>
  </si>
  <si>
    <t>Massachusetts, New York and Rhode Island</t>
  </si>
  <si>
    <t>regulated</t>
  </si>
  <si>
    <t>Last Year</t>
  </si>
  <si>
    <t>This Year</t>
  </si>
  <si>
    <t>Refer to the "Definitions" column for more information on each metric.</t>
  </si>
  <si>
    <t>Definitions</t>
  </si>
  <si>
    <t>Natural Gas Distribution</t>
  </si>
  <si>
    <r>
      <t>All methane leak sources per 98.232 (i) (1-6) are included for Distribution.  Combustion sources are excluded.  CO</t>
    </r>
    <r>
      <rPr>
        <b/>
        <i/>
        <u/>
        <vertAlign val="subscript"/>
        <sz val="10"/>
        <rFont val="Arial"/>
        <family val="2"/>
      </rPr>
      <t>2</t>
    </r>
    <r>
      <rPr>
        <b/>
        <i/>
        <u/>
        <sz val="10"/>
        <rFont val="Arial"/>
        <family val="2"/>
      </rPr>
      <t xml:space="preserve"> is excluded.</t>
    </r>
  </si>
  <si>
    <t>METHANE EMISSIONS AND MITIGATION FROM DISTRIBUTION MAINS</t>
  </si>
  <si>
    <t>Number of Gas Distribution Customers</t>
  </si>
  <si>
    <t> </t>
  </si>
  <si>
    <t>Distribution Mains in Service</t>
  </si>
  <si>
    <t>These metrics should include all local distribution companies (LDCs) held by the Parent Company that are above the LDC Facility reporting threshold for EPA's 40 C.F.R. 98, Subpart W reporting rule.</t>
  </si>
  <si>
    <t>1.2.1</t>
  </si>
  <si>
    <r>
      <t xml:space="preserve">Plastic </t>
    </r>
    <r>
      <rPr>
        <i/>
        <sz val="10"/>
        <color theme="1"/>
        <rFont val="Arial"/>
        <family val="2"/>
      </rPr>
      <t>(miles)</t>
    </r>
  </si>
  <si>
    <t>1.2.2</t>
  </si>
  <si>
    <r>
      <t xml:space="preserve">Cathodically Protected Steel - Bare &amp; Coated </t>
    </r>
    <r>
      <rPr>
        <i/>
        <sz val="10"/>
        <color theme="1"/>
        <rFont val="Arial"/>
        <family val="2"/>
      </rPr>
      <t>(miles)</t>
    </r>
  </si>
  <si>
    <t>1.2.3</t>
  </si>
  <si>
    <r>
      <t xml:space="preserve">Unprotected Steel - Bare &amp; Coated </t>
    </r>
    <r>
      <rPr>
        <i/>
        <sz val="10"/>
        <color theme="1"/>
        <rFont val="Arial"/>
        <family val="2"/>
      </rPr>
      <t>(miles)</t>
    </r>
  </si>
  <si>
    <t>1.2.4</t>
  </si>
  <si>
    <r>
      <t xml:space="preserve">Cast Iron / Wrought Iron - without upgrades </t>
    </r>
    <r>
      <rPr>
        <i/>
        <sz val="10"/>
        <color theme="1"/>
        <rFont val="Arial"/>
        <family val="2"/>
      </rPr>
      <t>(miles)</t>
    </r>
  </si>
  <si>
    <r>
      <t xml:space="preserve">Plan/Commitment to Replace / Upgrade Remaining Miles of Distribution Mains </t>
    </r>
    <r>
      <rPr>
        <i/>
        <sz val="10"/>
        <rFont val="Arial"/>
        <family val="2"/>
      </rPr>
      <t>(# years to complete)</t>
    </r>
  </si>
  <si>
    <t xml:space="preserve">These metrics should provide the number of years remaining to take out of service, replace or upgrade catholdically unprotected steel mains, and cast iron/wrought iron mains, consistent with applicable state utility commission authorizations. </t>
  </si>
  <si>
    <t>1.3.1</t>
  </si>
  <si>
    <r>
      <t>Unprotected Steel (Bare &amp; Coated) (</t>
    </r>
    <r>
      <rPr>
        <i/>
        <sz val="10"/>
        <color theme="1"/>
        <rFont val="Arial"/>
        <family val="2"/>
      </rPr>
      <t># years to complete</t>
    </r>
    <r>
      <rPr>
        <sz val="10"/>
        <color theme="1"/>
        <rFont val="Arial"/>
        <family val="2"/>
      </rPr>
      <t>)</t>
    </r>
  </si>
  <si>
    <t>Optional:  # yrs by pipe type.</t>
  </si>
  <si>
    <t>1.3.2</t>
  </si>
  <si>
    <r>
      <t>Cast Iron / Wrought Iron (</t>
    </r>
    <r>
      <rPr>
        <i/>
        <sz val="10"/>
        <color theme="1"/>
        <rFont val="Arial"/>
        <family val="2"/>
      </rPr>
      <t># years to complete</t>
    </r>
    <r>
      <rPr>
        <sz val="10"/>
        <color theme="1"/>
        <rFont val="Arial"/>
        <family val="2"/>
      </rPr>
      <t>)</t>
    </r>
  </si>
  <si>
    <t xml:space="preserve">Distribution CO2e Fugitive Emissions </t>
  </si>
  <si>
    <r>
      <t xml:space="preserve">CO2e Fugitive Methane Emissions from Gas Distribution Operations </t>
    </r>
    <r>
      <rPr>
        <i/>
        <sz val="10"/>
        <rFont val="Arial"/>
        <family val="2"/>
      </rPr>
      <t>(metric tons)</t>
    </r>
  </si>
  <si>
    <r>
      <rPr>
        <u/>
        <sz val="10"/>
        <rFont val="Arial"/>
        <family val="2"/>
      </rPr>
      <t>Fugitive methane</t>
    </r>
    <r>
      <rPr>
        <sz val="10"/>
        <rFont val="Arial"/>
        <family val="2"/>
      </rPr>
      <t xml:space="preserve"> emissions (</t>
    </r>
    <r>
      <rPr>
        <u/>
        <sz val="10"/>
        <rFont val="Arial"/>
        <family val="2"/>
      </rPr>
      <t xml:space="preserve">not </t>
    </r>
    <r>
      <rPr>
        <sz val="10"/>
        <rFont val="Arial"/>
        <family val="2"/>
      </rPr>
      <t>CO2 combustion emissions) stated as CO2e, as reported to EPA under 40 CFR 98, Subpart W, sections 98.236(q)(3)(ix)(D), 98.236(r)(1)(v), and 98.236(r)(2)(v)(B)</t>
    </r>
    <r>
      <rPr>
        <u/>
        <sz val="10"/>
        <rFont val="Arial"/>
        <family val="2"/>
      </rPr>
      <t xml:space="preserve"> - i.e., this is Subpart W methane emissions as input in row 2.2 below and converted to CO2e here</t>
    </r>
    <r>
      <rPr>
        <sz val="10"/>
        <rFont val="Arial"/>
        <family val="2"/>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rFont val="Arial"/>
        <family val="2"/>
      </rPr>
      <t>Calculated value based on mt CH4 input in the 2.2 (below).</t>
    </r>
  </si>
  <si>
    <r>
      <t xml:space="preserve">CH4 Fugitive Methane Emissions from Gas Distribution Operations </t>
    </r>
    <r>
      <rPr>
        <i/>
        <sz val="10"/>
        <rFont val="Arial"/>
        <family val="2"/>
      </rPr>
      <t>(metric tons)</t>
    </r>
  </si>
  <si>
    <t>INPUT VALUE (total mt CH4) as explained in definition above.  Subpart W input is CH4 (mt).</t>
  </si>
  <si>
    <t>2.2.1</t>
  </si>
  <si>
    <t>CH4 Fugitive Methane Emissions from Gas Distribution Operations (MMSCF/year)</t>
  </si>
  <si>
    <r>
      <t>Annual Natural Gas Throughput from Gas Distribution Operations in thousands of standard cubic feet (</t>
    </r>
    <r>
      <rPr>
        <i/>
        <sz val="10"/>
        <rFont val="Arial"/>
        <family val="2"/>
      </rPr>
      <t>Mscf/year</t>
    </r>
    <r>
      <rPr>
        <sz val="10"/>
        <rFont val="Arial"/>
        <family val="2"/>
      </rPr>
      <t>)</t>
    </r>
  </si>
  <si>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</si>
  <si>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t>2.3.1</t>
  </si>
  <si>
    <t>Annual Methane Gas Throughput from Gas Distribution Operations in millions of standard cubic feet (MMscf/year)</t>
  </si>
  <si>
    <r>
      <t xml:space="preserve">Fugitive Methane Emissions Rate (Percent </t>
    </r>
    <r>
      <rPr>
        <i/>
        <sz val="10"/>
        <rFont val="Arial"/>
        <family val="2"/>
      </rPr>
      <t>MMscf of Methane Emissions per MMscf of Methane Throughput</t>
    </r>
    <r>
      <rPr>
        <sz val="10"/>
        <rFont val="Arial"/>
        <family val="2"/>
      </rPr>
      <t>)</t>
    </r>
  </si>
  <si>
    <t>Calculated annual metric: (MMSFC methane emissions/MMSCF methane throughput)</t>
  </si>
  <si>
    <t>Natural Gas Transmission and Storage</t>
  </si>
  <si>
    <r>
      <t>All methane leak sources per 98.232 (e) (1-8), (f)(1-8), and (m) are included for Transmission and Storage.  Combustion sources are excluded.  CO</t>
    </r>
    <r>
      <rPr>
        <b/>
        <i/>
        <u/>
        <vertAlign val="subscript"/>
        <sz val="10"/>
        <rFont val="Arial"/>
        <family val="2"/>
      </rPr>
      <t>2</t>
    </r>
    <r>
      <rPr>
        <b/>
        <i/>
        <u/>
        <sz val="10"/>
        <rFont val="Arial"/>
        <family val="2"/>
      </rPr>
      <t xml:space="preserve"> and N</t>
    </r>
    <r>
      <rPr>
        <b/>
        <i/>
        <u/>
        <vertAlign val="subscript"/>
        <sz val="10"/>
        <rFont val="Arial"/>
        <family val="2"/>
      </rPr>
      <t>2</t>
    </r>
    <r>
      <rPr>
        <b/>
        <i/>
        <u/>
        <sz val="10"/>
        <rFont val="Arial"/>
        <family val="2"/>
      </rPr>
      <t>O are excluded.</t>
    </r>
  </si>
  <si>
    <t>Onshore Natural Gas Transmission Compression Methane Emissions</t>
  </si>
  <si>
    <r>
      <t>Fugitive Methane</t>
    </r>
    <r>
      <rPr>
        <sz val="10"/>
        <rFont val="Arial"/>
        <family val="2"/>
      </rPr>
      <t xml:space="preserve"> emissions as defined in 40 CFR 98 Sub W Section 232 (e) (1-8), CO2 and N2O emissions are excluded from this section.</t>
    </r>
  </si>
  <si>
    <t>1.1.1</t>
  </si>
  <si>
    <t>Pneumatic Device Venting (metric tons/year)</t>
  </si>
  <si>
    <t>Value reported using calculation in 40 CFR 98 Sub W Section 236(b)(4)</t>
  </si>
  <si>
    <t>1.1.2</t>
  </si>
  <si>
    <t>Blowdown Vent Stacks (metric tons/year)</t>
  </si>
  <si>
    <t>Value reported using calculation in 40 CFR 98 Sub W Section 236(i)(1)(iii)</t>
  </si>
  <si>
    <t>1.1.3</t>
  </si>
  <si>
    <t>Transmission Storage Tanks (metric tons/year)</t>
  </si>
  <si>
    <t>Value reported using calculation in 40 CFR 98 Sub W Section 236(k)(2)(v)</t>
  </si>
  <si>
    <t>1.1.4</t>
  </si>
  <si>
    <t>Flare Stack Emissions (metric tons/year)</t>
  </si>
  <si>
    <t>Value reported using calculation in 40 CFR 98 Sub W Section 236(n)(11)</t>
  </si>
  <si>
    <t>1.1.5</t>
  </si>
  <si>
    <t>Centrifugal Compressor Venting (metric tons/year)</t>
  </si>
  <si>
    <t>Value reported using calculation in 40 CFR 98 Sub W Section 236(o)(2)(ii)(D)(2)</t>
  </si>
  <si>
    <t>1.1.6</t>
  </si>
  <si>
    <t>Reciprocating Compressor Venting (metric tons/year)</t>
  </si>
  <si>
    <t>Value reported using calculation in 40 CFR 98 Sub W Section 236(p)(2)(ii)(D)(2)</t>
  </si>
  <si>
    <t>1.1.7</t>
  </si>
  <si>
    <t>Equipment leaks from valves, connectors, open ended lines, pressure relief valves, and meters  (metric tons/year)</t>
  </si>
  <si>
    <t>Value reported using calculation in 40 CFR 98 Sub W Section 236(q)(2)(v)</t>
  </si>
  <si>
    <t>1.1.8</t>
  </si>
  <si>
    <t>Other Leaks (metric tons/year)</t>
  </si>
  <si>
    <t>Total Transmission Compression Methane Emissions (metric tons/year)</t>
  </si>
  <si>
    <t>Total Transmission Compression Methane Emissions (CO2e/year)</t>
  </si>
  <si>
    <t>Total Transmission Compression Methane Emissions (MSCF/year)</t>
  </si>
  <si>
    <t>Density of Methane = 0.0192 kg/ft3 per 40 CFR Sub W EQ. W-36</t>
  </si>
  <si>
    <t>Underground Natural Gas Storage Methane Emissions</t>
  </si>
  <si>
    <r>
      <t>Fugitive Methane</t>
    </r>
    <r>
      <rPr>
        <sz val="10"/>
        <rFont val="Arial"/>
        <family val="2"/>
      </rPr>
      <t xml:space="preserve"> emissions as defined in 40 CFR 98 Sub W Section 232 (f) (1-8), CO2 and N2O emissions are excluded from this section.</t>
    </r>
  </si>
  <si>
    <t>2.1.1</t>
  </si>
  <si>
    <t>2.1.2</t>
  </si>
  <si>
    <t>2.1.3</t>
  </si>
  <si>
    <t>2.1.4</t>
  </si>
  <si>
    <t>2.1.5</t>
  </si>
  <si>
    <t>2.1.6</t>
  </si>
  <si>
    <t>Other Equipment Leaks (metric tons/year)</t>
  </si>
  <si>
    <t>2.1.7</t>
  </si>
  <si>
    <t>Equipment leaks from valves, connectors, open-ended lines, and pressure relief valves associated with storage wellheads (metric tons/year)</t>
  </si>
  <si>
    <t>2.1.8</t>
  </si>
  <si>
    <t>Other equipment leaks from components associated with storage wellheads (metric tons/year)</t>
  </si>
  <si>
    <t>Value reported using calculation in 40 CFR 98 Sub W Section 232(q)(2)(v)</t>
  </si>
  <si>
    <t>Total Storage Compression Methane Emissions (metric tons/year)</t>
  </si>
  <si>
    <t>Total Storage Compression Methane Emissions (CO2e/year)</t>
  </si>
  <si>
    <t>Total Storage Compression Methane Emissions (MSCF/year)</t>
  </si>
  <si>
    <t>Onshore Natural Gas Transmission Pipeline Blowdowns</t>
  </si>
  <si>
    <r>
      <t>Blowdown vent stacks for onshore transmission pipeline</t>
    </r>
    <r>
      <rPr>
        <sz val="10"/>
        <rFont val="Arial"/>
        <family val="2"/>
      </rPr>
      <t xml:space="preserve"> as defined in 40 CFR 98 Sub W Section 232 (m), CO2 and N2O emissions are excluded from this section.</t>
    </r>
  </si>
  <si>
    <t>Transmission Pipeline Blowdown Vent Stacks (metric tons/year)</t>
  </si>
  <si>
    <t>Value reported using calculation in 40 CFR 98 Sub W Section 232(i)(3)(ii)</t>
  </si>
  <si>
    <t>Transmission Pipeline Blowdown Vent Stacks (CO2e/year)</t>
  </si>
  <si>
    <t>Transmission Pipeline Blowdown Vent Stacks (MSCF/year)</t>
  </si>
  <si>
    <r>
      <t xml:space="preserve">Other Non-Sub W Emissions Data </t>
    </r>
    <r>
      <rPr>
        <b/>
        <sz val="10"/>
        <color rgb="FFFF0000"/>
        <rFont val="Arial"/>
        <family val="2"/>
      </rPr>
      <t>(OPTIONAL)</t>
    </r>
  </si>
  <si>
    <r>
      <rPr>
        <sz val="10"/>
        <color rgb="FFFF0000"/>
        <rFont val="Arial"/>
        <family val="2"/>
      </rPr>
      <t>(OPTIONAL)</t>
    </r>
    <r>
      <rPr>
        <sz val="10"/>
        <rFont val="Arial"/>
        <family val="2"/>
      </rPr>
      <t xml:space="preserve"> If desired, report additional sources required by ONE Future include dehydrator vents, storage station venting transmission pipeline leaks, and storage tank methane.</t>
    </r>
  </si>
  <si>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</si>
  <si>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</si>
  <si>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</si>
  <si>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Summary and Metrics</t>
  </si>
  <si>
    <t>Total Transmission and Storage Methane Emissions (MMSCF/year)</t>
  </si>
  <si>
    <t>Annual Natural Gas Throughput from Gas Transmission and Storage Operations (MSCF/year)</t>
  </si>
  <si>
    <t>EIA 176 throughput or other reference for other throughput selected</t>
  </si>
  <si>
    <t>Annual Methane Gas Throughput from Gas Transmission and Storage Operations (MMSCF/year)</t>
  </si>
  <si>
    <t>Methane content in natural gas equals 95% based on 40 CFR 98 Sub W 233(u)(2)(vii)</t>
  </si>
  <si>
    <t>Methane Emissions Intensity Metric (Percent MMscf of Methane Emissions per MMscf of Methane Throughput)</t>
  </si>
  <si>
    <t>Natural Gas Gathering and Boosting</t>
  </si>
  <si>
    <t>METHANE EMISSIONS</t>
  </si>
  <si>
    <t>Gathering and Boosting Pipelines, Blow Down Volumes, and Emissions</t>
  </si>
  <si>
    <r>
      <t xml:space="preserve">Total Miles of Gathering Pipeline Operated by gas utility </t>
    </r>
    <r>
      <rPr>
        <i/>
        <sz val="10"/>
        <rFont val="Arial"/>
        <family val="2"/>
      </rPr>
      <t>(miles)</t>
    </r>
  </si>
  <si>
    <r>
      <t xml:space="preserve">Volume of Gathering Pipeline Blow Down Emissions </t>
    </r>
    <r>
      <rPr>
        <i/>
        <sz val="10"/>
        <rFont val="Arial"/>
        <family val="2"/>
      </rPr>
      <t>(scf)</t>
    </r>
  </si>
  <si>
    <t xml:space="preserve">This metric is collected to support calculations under EPA 40 CFR 98, Subpart W. </t>
  </si>
  <si>
    <r>
      <t xml:space="preserve">Gathering Pipeline Blow-Down Emissions outside storage and compression facilities </t>
    </r>
    <r>
      <rPr>
        <i/>
        <sz val="10"/>
        <rFont val="Arial"/>
        <family val="2"/>
      </rPr>
      <t>(metric tons CO2e)</t>
    </r>
  </si>
  <si>
    <t>CO2e  COMBUSTION EMISSIONS FOR GATHERING &amp; BOOSTING COMPRESSION</t>
  </si>
  <si>
    <r>
      <t xml:space="preserve">CO2e Emissions for Gathering &amp; Boosting Compression Stations </t>
    </r>
    <r>
      <rPr>
        <i/>
        <sz val="10"/>
        <rFont val="Arial"/>
        <family val="2"/>
      </rPr>
      <t>(metric tons)</t>
    </r>
  </si>
  <si>
    <t xml:space="preserve">CO2 combustion emissionsas reported to EPA under 40 CFR 98, Subpart C, as directed in Subpart W, 98.232(k).  </t>
  </si>
  <si>
    <t>CONVENTIONAL COMBUSTION EMISSIONS FROM GATHERING &amp; BOOSTING COMPRESSION</t>
  </si>
  <si>
    <t>3.1</t>
  </si>
  <si>
    <t>Emissions reported for all permitted sources (minor or major)</t>
  </si>
  <si>
    <t>The number of permitted sources for conventional emissions may not be the same number of sources reporting under the EPA GHG reporting rule.  Companies may wish to describe which, or how many, sources are included in the conventional pollutants data and whether the CO2e data reported includes all of these sources.</t>
  </si>
  <si>
    <t>3.1.1</t>
  </si>
  <si>
    <r>
      <t xml:space="preserve">NOx </t>
    </r>
    <r>
      <rPr>
        <i/>
        <sz val="10"/>
        <color theme="1"/>
        <rFont val="Arial"/>
        <family val="2"/>
      </rPr>
      <t>( metric tons per year)</t>
    </r>
  </si>
  <si>
    <t>3.1.2</t>
  </si>
  <si>
    <r>
      <t xml:space="preserve">VOC </t>
    </r>
    <r>
      <rPr>
        <i/>
        <sz val="10"/>
        <color theme="1"/>
        <rFont val="Arial"/>
        <family val="2"/>
      </rPr>
      <t>(metric tons per year)</t>
    </r>
  </si>
  <si>
    <t>Reference Section 7 Human Resources in EEI Definitions tab.</t>
  </si>
  <si>
    <t xml:space="preserve">© 2021 American Gas Association.  All rights reserved.  </t>
  </si>
  <si>
    <t>Goal Applicability</t>
  </si>
  <si>
    <t>Baseline Year</t>
  </si>
  <si>
    <t>Target 
Year</t>
  </si>
  <si>
    <t>Reduction Goal Description (Short)</t>
  </si>
  <si>
    <t>Source (URL)</t>
  </si>
  <si>
    <t>80% reduction of our absolute Scope 1 and 2 GHG emissions</t>
  </si>
  <si>
    <t>National Grid's Responsible Business Report 2021/22</t>
  </si>
  <si>
    <t>90% reduction of our absolute Scope 1 and 2 GHG emissions</t>
  </si>
  <si>
    <t>Net zero absolute Scope 1 and 2 GHG emissions</t>
  </si>
  <si>
    <t>FY2019</t>
  </si>
  <si>
    <t>FY2034</t>
  </si>
  <si>
    <t>37.5% reduction of our absolute Scope 3 emissions</t>
  </si>
  <si>
    <t>Net zero absolute Scope 3 GHG emissions</t>
  </si>
  <si>
    <r>
      <t>50% reduction of SF</t>
    </r>
    <r>
      <rPr>
        <vertAlign val="subscript"/>
        <sz val="10"/>
        <color theme="1"/>
        <rFont val="Arial"/>
        <family val="2"/>
      </rPr>
      <t>6</t>
    </r>
    <r>
      <rPr>
        <sz val="10"/>
        <color theme="1"/>
        <rFont val="Arial"/>
        <family val="2"/>
      </rPr>
      <t xml:space="preserve"> emissions</t>
    </r>
  </si>
  <si>
    <t>NOTES</t>
  </si>
  <si>
    <t>1.  Additional information on the emissions goals listed above, including how they will be achieved, can be found in the Qualitative section.</t>
  </si>
  <si>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</si>
  <si>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</si>
  <si>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 xml:space="preserve">3.  Goal Applicability refers to the entity to which the goal applies (e.g., parent company, operating company, electic or gas utility,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</si>
</sst>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0.00;[Red]\-&quot;£&quot;#,##0.00"/>
    <numFmt numFmtId="43" formatCode="_-* #,##0.00_-;\-* #,##0.00_-;_-* &quot;-&quot;??_-;_-@_-"/>
    <numFmt numFmtId="164" formatCode="0.0%"/>
    <numFmt numFmtId="165" formatCode="0.00000%"/>
    <numFmt numFmtId="166" formatCode="_-* #,##0_-;\-* #,##0_-;_-* &quot;-&quot;??_-;_-@_-"/>
    <numFmt numFmtId="167" formatCode="&quot;£&quot;#,##0.0;[Red]\-&quot;£&quot;#,##0.0"/>
    <numFmt numFmtId="168" formatCode="0.000"/>
    <numFmt numFmtId="169" formatCode="&quot;£&quot;#,##0"/>
    <numFmt numFmtId="170" formatCode="_(&quot;$&quot;* #,##0_);_(&quot;$&quot;* \(#,##0\);_(&quot;$&quot;* &quot;-&quot;_);_(@_)"/>
    <numFmt numFmtId="171" formatCode="_-[$£-809]* #,##0_-;\-[$£-809]* #,##0_-;_-[$£-809]* &quot;-&quot;_-;_-@_-"/>
    <numFmt numFmtId="172" formatCode="_-[$£-809]* #,##0_-;\-[$£-809]* #,##0_-;_-[$£-809]* &quot;-&quot;??_-;_-@_-"/>
    <numFmt numFmtId="173" formatCode="#,##0.000"/>
    <numFmt numFmtId="174" formatCode="#,##0.000000"/>
    <numFmt numFmtId="175" formatCode="#,##0.0"/>
    <numFmt numFmtId="176" formatCode="0;\(0\)"/>
    <numFmt numFmtId="177" formatCode="_(* #,##0.00_);_(* \(#,##0.00\);_(* &quot;-&quot;??_);_(@_)"/>
    <numFmt numFmtId="178" formatCode="0.000%"/>
    <numFmt numFmtId="179" formatCode="_(* #,##0_);_(* \(#,##0\);_(* &quot;-&quot;??_);_(@_)"/>
  </numFmts>
  <fonts count="109">
    <font>
      <sz val="11"/>
      <color theme="1"/>
      <name val="Calibri"/>
      <family val="2"/>
      <scheme val="minor"/>
    </font>
    <font>
      <sz val="11"/>
      <color theme="1"/>
      <name val="Calibri"/>
      <family val="2"/>
      <scheme val="minor"/>
    </font>
    <font>
      <sz val="8"/>
      <color theme="1"/>
      <name val="Calibri"/>
      <family val="2"/>
      <scheme val="minor"/>
    </font>
    <font>
      <b/>
      <sz val="8"/>
      <color theme="0"/>
      <name val="Calibri"/>
      <family val="2"/>
      <scheme val="minor"/>
    </font>
    <font>
      <sz val="8"/>
      <color theme="0"/>
      <name val="Calibri"/>
      <family val="2"/>
      <scheme val="minor"/>
    </font>
    <font>
      <sz val="8"/>
      <name val="Calibri"/>
      <family val="2"/>
      <scheme val="minor"/>
    </font>
    <font>
      <b/>
      <sz val="8"/>
      <color theme="1"/>
      <name val="Calibri"/>
      <family val="2"/>
      <scheme val="minor"/>
    </font>
    <font>
      <sz val="8"/>
      <color theme="1"/>
      <name val="Wingdings"/>
      <charset val="2"/>
    </font>
    <font>
      <vertAlign val="superscript"/>
      <sz val="8"/>
      <color theme="1"/>
      <name val="Calibri"/>
      <family val="2"/>
      <scheme val="minor"/>
    </font>
    <font>
      <u/>
      <sz val="11"/>
      <color theme="10"/>
      <name val="Calibri"/>
      <family val="2"/>
      <scheme val="minor"/>
    </font>
    <font>
      <sz val="8"/>
      <color theme="1"/>
      <name val="Calibri Light"/>
      <family val="2"/>
      <scheme val="major"/>
    </font>
    <font>
      <b/>
      <sz val="10"/>
      <name val="Calibri"/>
      <family val="2"/>
      <scheme val="minor"/>
    </font>
    <font>
      <b/>
      <u/>
      <sz val="10"/>
      <name val="Calibri"/>
      <family val="2"/>
      <scheme val="minor"/>
    </font>
    <font>
      <sz val="8"/>
      <color rgb="FFFF0000"/>
      <name val="Calibri"/>
      <family val="2"/>
      <scheme val="minor"/>
    </font>
    <font>
      <b/>
      <sz val="8"/>
      <color rgb="FF00B050"/>
      <name val="Calibri"/>
      <family val="2"/>
      <scheme val="minor"/>
    </font>
    <font>
      <b/>
      <sz val="8"/>
      <name val="Calibri"/>
      <family val="2"/>
      <scheme val="minor"/>
    </font>
    <font>
      <sz val="9"/>
      <color theme="0"/>
      <name val="Calibri"/>
      <family val="2"/>
      <scheme val="minor"/>
    </font>
    <font>
      <sz val="9"/>
      <color theme="1"/>
      <name val="Calibri"/>
      <family val="2"/>
      <scheme val="minor"/>
    </font>
    <font>
      <b/>
      <sz val="9"/>
      <color theme="8" tint="-0.249977111117893"/>
      <name val="Calibri"/>
      <family val="2"/>
    </font>
    <font>
      <sz val="9"/>
      <color theme="1"/>
      <name val="Calibri Light"/>
      <family val="2"/>
      <scheme val="major"/>
    </font>
    <font>
      <b/>
      <sz val="9"/>
      <name val="Calibri"/>
      <family val="2"/>
      <scheme val="minor"/>
    </font>
    <font>
      <sz val="9"/>
      <color rgb="FFFF0000"/>
      <name val="Calibri"/>
      <family val="2"/>
      <scheme val="minor"/>
    </font>
    <font>
      <u/>
      <sz val="8"/>
      <color theme="1"/>
      <name val="Calibri"/>
      <family val="2"/>
      <scheme val="minor"/>
    </font>
    <font>
      <b/>
      <u/>
      <sz val="8"/>
      <color theme="1"/>
      <name val="Calibri"/>
      <family val="2"/>
      <scheme val="minor"/>
    </font>
    <font>
      <b/>
      <sz val="8"/>
      <color rgb="FFFF9933"/>
      <name val="Calibri"/>
      <family val="2"/>
      <scheme val="minor"/>
    </font>
    <font>
      <sz val="9"/>
      <color rgb="FF000000"/>
      <name val="Calibri"/>
      <family val="2"/>
      <scheme val="minor"/>
    </font>
    <font>
      <sz val="11"/>
      <color theme="1"/>
      <name val="Arial"/>
      <family val="2"/>
    </font>
    <font>
      <sz val="26"/>
      <color theme="4" tint="-0.499984740745262"/>
      <name val="Arial"/>
      <family val="2"/>
    </font>
    <font>
      <sz val="16"/>
      <color theme="2" tint="-0.499984740745262"/>
      <name val="Arial"/>
      <family val="2"/>
    </font>
    <font>
      <b/>
      <sz val="20"/>
      <color theme="4"/>
      <name val="Arial"/>
      <family val="2"/>
    </font>
    <font>
      <b/>
      <sz val="11"/>
      <color theme="1"/>
      <name val="Arial"/>
      <family val="2"/>
    </font>
    <font>
      <sz val="16"/>
      <color rgb="FF53565A"/>
      <name val="Arial"/>
      <family val="2"/>
    </font>
    <font>
      <sz val="11"/>
      <color rgb="FFFF0000"/>
      <name val="Arial"/>
      <family val="2"/>
    </font>
    <font>
      <sz val="9"/>
      <color theme="1"/>
      <name val="Arial"/>
      <family val="2"/>
    </font>
    <font>
      <sz val="24"/>
      <color theme="4" tint="-0.499984740745262"/>
      <name val="Arial"/>
      <family val="2"/>
    </font>
    <font>
      <sz val="11"/>
      <color rgb="FF00B050"/>
      <name val="Arial"/>
      <family val="2"/>
    </font>
    <font>
      <b/>
      <u/>
      <sz val="11"/>
      <color rgb="FF00B050"/>
      <name val="Arial"/>
      <family val="2"/>
    </font>
    <font>
      <b/>
      <u/>
      <sz val="16"/>
      <color rgb="FF53565A"/>
      <name val="Arial"/>
      <family val="2"/>
    </font>
    <font>
      <b/>
      <sz val="8"/>
      <color theme="0"/>
      <name val="Arial"/>
      <family val="2"/>
    </font>
    <font>
      <sz val="8"/>
      <color theme="0"/>
      <name val="Arial"/>
      <family val="2"/>
    </font>
    <font>
      <b/>
      <sz val="8"/>
      <name val="Arial"/>
      <family val="2"/>
    </font>
    <font>
      <sz val="8"/>
      <color rgb="FF000000"/>
      <name val="Arial"/>
      <family val="2"/>
    </font>
    <font>
      <sz val="8"/>
      <color theme="1"/>
      <name val="Arial"/>
      <family val="2"/>
    </font>
    <font>
      <vertAlign val="superscript"/>
      <sz val="8"/>
      <color theme="1"/>
      <name val="Arial"/>
      <family val="2"/>
    </font>
    <font>
      <sz val="8"/>
      <color rgb="FFFF0000"/>
      <name val="Arial"/>
      <family val="2"/>
    </font>
    <font>
      <b/>
      <u/>
      <sz val="10"/>
      <name val="Arial"/>
      <family val="2"/>
    </font>
    <font>
      <b/>
      <sz val="10"/>
      <name val="Arial"/>
      <family val="2"/>
    </font>
    <font>
      <b/>
      <sz val="9"/>
      <name val="Arial"/>
      <family val="2"/>
    </font>
    <font>
      <b/>
      <u/>
      <sz val="10"/>
      <color theme="0"/>
      <name val="Arial"/>
      <family val="2"/>
    </font>
    <font>
      <b/>
      <sz val="10"/>
      <color theme="0"/>
      <name val="Arial"/>
      <family val="2"/>
    </font>
    <font>
      <b/>
      <sz val="9"/>
      <color theme="0"/>
      <name val="Arial"/>
      <family val="2"/>
    </font>
    <font>
      <sz val="8"/>
      <color rgb="FF00B050"/>
      <name val="Arial"/>
      <family val="2"/>
    </font>
    <font>
      <b/>
      <sz val="9"/>
      <color theme="8" tint="-0.249977111117893"/>
      <name val="Arial"/>
      <family val="2"/>
    </font>
    <font>
      <b/>
      <u/>
      <sz val="8"/>
      <color theme="1"/>
      <name val="Arial"/>
      <family val="2"/>
    </font>
    <font>
      <u/>
      <sz val="8"/>
      <color theme="1"/>
      <name val="Arial"/>
      <family val="2"/>
    </font>
    <font>
      <u/>
      <sz val="10"/>
      <color theme="0"/>
      <name val="Arial"/>
      <family val="2"/>
    </font>
    <font>
      <sz val="10"/>
      <color theme="0"/>
      <name val="Arial"/>
      <family val="2"/>
    </font>
    <font>
      <b/>
      <sz val="10"/>
      <color theme="1"/>
      <name val="Arial"/>
      <family val="2"/>
    </font>
    <font>
      <sz val="10"/>
      <color theme="1"/>
      <name val="Arial"/>
      <family val="2"/>
    </font>
    <font>
      <vertAlign val="superscript"/>
      <sz val="10"/>
      <color theme="1"/>
      <name val="Arial"/>
      <family val="2"/>
    </font>
    <font>
      <sz val="10"/>
      <color rgb="FFFF0000"/>
      <name val="Arial"/>
      <family val="2"/>
    </font>
    <font>
      <sz val="10"/>
      <name val="Arial"/>
      <family val="2"/>
    </font>
    <font>
      <sz val="10"/>
      <color rgb="FF000000"/>
      <name val="Arial"/>
      <family val="2"/>
    </font>
    <font>
      <vertAlign val="superscript"/>
      <sz val="10"/>
      <color rgb="FF000000"/>
      <name val="Arial"/>
      <family val="2"/>
    </font>
    <font>
      <b/>
      <u/>
      <sz val="10"/>
      <color theme="10"/>
      <name val="Arial"/>
      <family val="2"/>
    </font>
    <font>
      <b/>
      <vertAlign val="superscript"/>
      <sz val="10"/>
      <color theme="1"/>
      <name val="Arial"/>
      <family val="2"/>
    </font>
    <font>
      <b/>
      <u/>
      <sz val="10"/>
      <color theme="1"/>
      <name val="Arial"/>
      <family val="2"/>
    </font>
    <font>
      <sz val="10"/>
      <color theme="4" tint="-0.499984740745262"/>
      <name val="Calibri "/>
    </font>
    <font>
      <b/>
      <sz val="10"/>
      <color theme="4"/>
      <name val="Calibri "/>
    </font>
    <font>
      <sz val="10"/>
      <color theme="0"/>
      <name val="Calibri "/>
    </font>
    <font>
      <b/>
      <sz val="10"/>
      <color theme="0"/>
      <name val="Calibri "/>
    </font>
    <font>
      <sz val="10"/>
      <color theme="1"/>
      <name val="Calibri "/>
    </font>
    <font>
      <sz val="10"/>
      <color rgb="FFFF0000"/>
      <name val="Calibri "/>
    </font>
    <font>
      <sz val="8"/>
      <color theme="1"/>
      <name val="Arial"/>
      <family val="2"/>
    </font>
    <font>
      <sz val="10"/>
      <color theme="1"/>
      <name val="Arial"/>
      <family val="2"/>
    </font>
    <font>
      <u/>
      <sz val="11"/>
      <color theme="10"/>
      <name val="Arial"/>
      <family val="2"/>
    </font>
    <font>
      <u/>
      <sz val="11"/>
      <color theme="10"/>
      <name val="Arial"/>
      <family val="2"/>
    </font>
    <font>
      <sz val="10"/>
      <color rgb="FF547221"/>
      <name val="Arial"/>
      <family val="2"/>
    </font>
    <font>
      <sz val="8"/>
      <color rgb="FF547221"/>
      <name val="Arial"/>
      <family val="2"/>
    </font>
    <font>
      <vertAlign val="superscript"/>
      <sz val="8"/>
      <color rgb="FF547221"/>
      <name val="Arial"/>
      <family val="2"/>
    </font>
    <font>
      <sz val="26"/>
      <color rgb="FF547221"/>
      <name val="Arial"/>
      <family val="2"/>
    </font>
    <font>
      <sz val="20"/>
      <color rgb="FF547221"/>
      <name val="Arial"/>
      <family val="2"/>
    </font>
    <font>
      <sz val="10"/>
      <color rgb="FF547221"/>
      <name val="Arial"/>
      <family val="2"/>
    </font>
    <font>
      <vertAlign val="subscript"/>
      <sz val="10"/>
      <color theme="1"/>
      <name val="Arial"/>
      <family val="2"/>
    </font>
    <font>
      <b/>
      <vertAlign val="subscript"/>
      <sz val="10"/>
      <color theme="1"/>
      <name val="Arial"/>
      <family val="2"/>
    </font>
    <font>
      <vertAlign val="superscript"/>
      <sz val="10"/>
      <name val="Arial"/>
      <family val="2"/>
    </font>
    <font>
      <vertAlign val="superscript"/>
      <sz val="10"/>
      <color rgb="FF547221"/>
      <name val="Arial"/>
      <family val="2"/>
    </font>
    <font>
      <b/>
      <sz val="10"/>
      <color rgb="FF547221"/>
      <name val="Arial"/>
      <family val="2"/>
    </font>
    <font>
      <b/>
      <sz val="10"/>
      <color theme="8" tint="-0.249977111117893"/>
      <name val="Arial"/>
      <family val="2"/>
    </font>
    <font>
      <b/>
      <sz val="18"/>
      <color theme="3" tint="-0.499984740745262"/>
      <name val="Arial"/>
      <family val="2"/>
    </font>
    <font>
      <b/>
      <sz val="10"/>
      <color theme="3" tint="-0.499984740745262"/>
      <name val="Arial"/>
      <family val="2"/>
    </font>
    <font>
      <i/>
      <sz val="10"/>
      <color theme="1" tint="0.499984740745262"/>
      <name val="Arial"/>
      <family val="2"/>
    </font>
    <font>
      <i/>
      <sz val="10"/>
      <color theme="0" tint="-0.499984740745262"/>
      <name val="Arial"/>
      <family val="2"/>
    </font>
    <font>
      <i/>
      <sz val="10"/>
      <color rgb="FF808080"/>
      <name val="Arial"/>
      <family val="2"/>
    </font>
    <font>
      <b/>
      <sz val="10"/>
      <color rgb="FFFF0000"/>
      <name val="Arial"/>
      <family val="2"/>
    </font>
    <font>
      <i/>
      <sz val="10"/>
      <color rgb="FFFF0000"/>
      <name val="Arial"/>
      <family val="2"/>
    </font>
    <font>
      <b/>
      <sz val="10"/>
      <color rgb="FF000000"/>
      <name val="Arial"/>
      <family val="2"/>
    </font>
    <font>
      <b/>
      <sz val="10"/>
      <color theme="3"/>
      <name val="Arial"/>
      <family val="2"/>
    </font>
    <font>
      <b/>
      <u/>
      <sz val="10"/>
      <color theme="3"/>
      <name val="Arial"/>
      <family val="2"/>
    </font>
    <font>
      <i/>
      <sz val="10"/>
      <color theme="1"/>
      <name val="Arial"/>
      <family val="2"/>
    </font>
    <font>
      <sz val="10"/>
      <color theme="3" tint="-0.499984740745262"/>
      <name val="Arial"/>
      <family val="2"/>
    </font>
    <font>
      <sz val="10"/>
      <color theme="1" tint="0.499984740745262"/>
      <name val="Arial"/>
      <family val="2"/>
    </font>
    <font>
      <b/>
      <i/>
      <u/>
      <sz val="10"/>
      <name val="Arial"/>
      <family val="2"/>
    </font>
    <font>
      <b/>
      <i/>
      <u/>
      <vertAlign val="subscript"/>
      <sz val="10"/>
      <name val="Arial"/>
      <family val="2"/>
    </font>
    <font>
      <i/>
      <sz val="10"/>
      <name val="Arial"/>
      <family val="2"/>
    </font>
    <font>
      <u/>
      <sz val="10"/>
      <name val="Arial"/>
      <family val="2"/>
    </font>
    <font>
      <strike/>
      <sz val="10"/>
      <name val="Arial"/>
      <family val="2"/>
    </font>
    <font>
      <sz val="10"/>
      <color rgb="FF0000FF"/>
      <name val="Arial"/>
      <family val="2"/>
    </font>
    <font>
      <u/>
      <sz val="10"/>
      <color theme="10"/>
      <name val="Arial"/>
      <family val="2"/>
    </font>
  </fonts>
  <fills count="26">
    <fill>
      <patternFill patternType="none"/>
    </fill>
    <fill>
      <patternFill patternType="gray125"/>
    </fill>
    <fill>
      <patternFill patternType="solid">
        <fgColor rgb="FF00206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5" tint="0.79998168889431442"/>
        <bgColor indexed="64"/>
      </patternFill>
    </fill>
    <fill>
      <patternFill patternType="darkDown">
        <bgColor theme="3" tint="0.79995117038483843"/>
      </patternFill>
    </fill>
    <fill>
      <patternFill patternType="darkDown"/>
    </fill>
    <fill>
      <patternFill patternType="solid">
        <fgColor indexed="65"/>
        <bgColor indexed="64"/>
      </patternFill>
    </fill>
    <fill>
      <patternFill patternType="solid">
        <fgColor rgb="FF00148C"/>
        <bgColor indexed="64"/>
      </patternFill>
    </fill>
    <fill>
      <patternFill patternType="solid">
        <fgColor rgb="FFF0F0F0"/>
        <bgColor indexed="64"/>
      </patternFill>
    </fill>
    <fill>
      <patternFill patternType="solid">
        <fgColor rgb="FF00BFB3"/>
        <bgColor indexed="64"/>
      </patternFill>
    </fill>
    <fill>
      <patternFill patternType="solid">
        <fgColor rgb="FF0072CE"/>
        <bgColor indexed="64"/>
      </patternFill>
    </fill>
    <fill>
      <patternFill patternType="solid">
        <fgColor rgb="FF547221"/>
        <bgColor indexed="64"/>
      </patternFill>
    </fill>
    <fill>
      <patternFill patternType="solid">
        <fgColor rgb="FFC800A1"/>
        <bgColor indexed="64"/>
      </patternFill>
    </fill>
    <fill>
      <patternFill patternType="solid">
        <fgColor rgb="FFFA4616"/>
        <bgColor indexed="64"/>
      </patternFill>
    </fill>
    <fill>
      <patternFill patternType="solid">
        <fgColor rgb="FFB9C3FF"/>
        <bgColor indexed="64"/>
      </patternFill>
    </fill>
    <fill>
      <patternFill patternType="solid">
        <fgColor rgb="FFFFFFFF"/>
        <bgColor indexed="64"/>
      </patternFill>
    </fill>
    <fill>
      <patternFill patternType="solid">
        <fgColor theme="1"/>
        <bgColor indexed="64"/>
      </patternFill>
    </fill>
    <fill>
      <patternFill patternType="solid">
        <fgColor theme="6" tint="0.79998168889431442"/>
        <bgColor indexed="64"/>
      </patternFill>
    </fill>
    <fill>
      <patternFill patternType="solid">
        <fgColor rgb="FFFF3300"/>
        <bgColor indexed="64"/>
      </patternFill>
    </fill>
  </fills>
  <borders count="248">
    <border>
      <left/>
      <right/>
      <top/>
      <bottom/>
      <diagonal/>
    </border>
    <border>
      <left style="thin">
        <color indexed="64"/>
      </left>
      <right style="thin">
        <color indexed="64"/>
      </right>
      <top style="thin">
        <color indexed="64"/>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top/>
      <bottom/>
      <diagonal/>
    </border>
    <border>
      <left/>
      <right/>
      <top style="thin">
        <color theme="2" tint="-9.9978637043366805E-2"/>
      </top>
      <bottom/>
      <diagonal/>
    </border>
    <border>
      <left style="thin">
        <color theme="2" tint="-9.9978637043366805E-2"/>
      </left>
      <right/>
      <top style="thin">
        <color theme="2" tint="-9.9978637043366805E-2"/>
      </top>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right style="thin">
        <color theme="2" tint="-9.9978637043366805E-2"/>
      </right>
      <top style="thin">
        <color theme="2" tint="-9.9978637043366805E-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theme="2" tint="-9.9978637043366805E-2"/>
      </right>
      <top style="thin">
        <color indexed="64"/>
      </top>
      <bottom style="thin">
        <color theme="2" tint="-9.9978637043366805E-2"/>
      </bottom>
      <diagonal/>
    </border>
    <border>
      <left style="thin">
        <color theme="2" tint="-9.9978637043366805E-2"/>
      </left>
      <right style="thin">
        <color theme="2" tint="-9.9978637043366805E-2"/>
      </right>
      <top style="thin">
        <color indexed="64"/>
      </top>
      <bottom style="thin">
        <color theme="2" tint="-9.9978637043366805E-2"/>
      </bottom>
      <diagonal/>
    </border>
    <border>
      <left style="thin">
        <color theme="2" tint="-9.9978637043366805E-2"/>
      </left>
      <right/>
      <top style="thin">
        <color indexed="64"/>
      </top>
      <bottom style="thin">
        <color theme="2" tint="-9.9978637043366805E-2"/>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style="thin">
        <color theme="2" tint="-9.9978637043366805E-2"/>
      </right>
      <top style="thin">
        <color theme="2" tint="-9.9978637043366805E-2"/>
      </top>
      <bottom style="thin">
        <color indexed="64"/>
      </bottom>
      <diagonal/>
    </border>
    <border>
      <left style="thin">
        <color theme="2" tint="-9.9978637043366805E-2"/>
      </left>
      <right/>
      <top style="thin">
        <color theme="2" tint="-9.9978637043366805E-2"/>
      </top>
      <bottom style="thin">
        <color indexed="64"/>
      </bottom>
      <diagonal/>
    </border>
    <border>
      <left/>
      <right style="thin">
        <color theme="2" tint="-9.9978637043366805E-2"/>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theme="2" tint="-9.9978637043366805E-2"/>
      </left>
      <right style="thin">
        <color indexed="64"/>
      </right>
      <top style="thin">
        <color indexed="64"/>
      </top>
      <bottom style="thin">
        <color theme="2" tint="-9.9978637043366805E-2"/>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thin">
        <color indexed="64"/>
      </bottom>
      <diagonal/>
    </border>
    <border>
      <left style="thin">
        <color theme="2" tint="-9.9978637043366805E-2"/>
      </left>
      <right style="thin">
        <color theme="2" tint="-9.9978637043366805E-2"/>
      </right>
      <top style="thin">
        <color indexed="64"/>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indexed="64"/>
      </bottom>
      <diagonal/>
    </border>
    <border>
      <left style="thin">
        <color theme="2" tint="-9.9978637043366805E-2"/>
      </left>
      <right style="thin">
        <color indexed="64"/>
      </right>
      <top style="thin">
        <color indexed="64"/>
      </top>
      <bottom/>
      <diagonal/>
    </border>
    <border>
      <left style="thin">
        <color theme="2" tint="-9.9978637043366805E-2"/>
      </left>
      <right style="thin">
        <color indexed="64"/>
      </right>
      <top/>
      <bottom/>
      <diagonal/>
    </border>
    <border>
      <left style="thin">
        <color theme="2" tint="-9.9978637043366805E-2"/>
      </left>
      <right style="thin">
        <color indexed="64"/>
      </right>
      <top/>
      <bottom style="thin">
        <color indexed="64"/>
      </bottom>
      <diagonal/>
    </border>
    <border>
      <left style="thin">
        <color indexed="64"/>
      </left>
      <right/>
      <top style="thin">
        <color indexed="64"/>
      </top>
      <bottom style="thin">
        <color theme="2" tint="-9.9978637043366805E-2"/>
      </bottom>
      <diagonal/>
    </border>
    <border>
      <left/>
      <right/>
      <top style="thin">
        <color indexed="64"/>
      </top>
      <bottom style="thin">
        <color theme="2" tint="-9.9978637043366805E-2"/>
      </bottom>
      <diagonal/>
    </border>
    <border>
      <left/>
      <right style="thin">
        <color theme="2" tint="-9.9978637043366805E-2"/>
      </right>
      <top style="thin">
        <color indexed="64"/>
      </top>
      <bottom style="thin">
        <color theme="2" tint="-9.9978637043366805E-2"/>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indexed="64"/>
      </left>
      <right/>
      <top style="thin">
        <color theme="2" tint="-9.9978637043366805E-2"/>
      </top>
      <bottom style="thin">
        <color theme="2" tint="-9.9978637043366805E-2"/>
      </bottom>
      <diagonal/>
    </border>
    <border>
      <left style="thin">
        <color indexed="64"/>
      </left>
      <right/>
      <top style="thin">
        <color theme="2" tint="-9.9978637043366805E-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2" tint="-9.9978637043366805E-2"/>
      </right>
      <top style="thin">
        <color indexed="64"/>
      </top>
      <bottom style="thin">
        <color indexed="64"/>
      </bottom>
      <diagonal/>
    </border>
    <border>
      <left style="thin">
        <color theme="2" tint="-9.9978637043366805E-2"/>
      </left>
      <right style="thin">
        <color theme="2" tint="-9.9978637043366805E-2"/>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2" tint="-9.9978637043366805E-2"/>
      </top>
      <bottom style="thin">
        <color indexed="64"/>
      </bottom>
      <diagonal/>
    </border>
    <border>
      <left style="thin">
        <color theme="2" tint="-9.9978637043366805E-2"/>
      </left>
      <right/>
      <top style="thin">
        <color indexed="64"/>
      </top>
      <bottom/>
      <diagonal/>
    </border>
    <border>
      <left style="thin">
        <color theme="2" tint="-9.9978637043366805E-2"/>
      </left>
      <right/>
      <top/>
      <bottom style="thin">
        <color indexed="64"/>
      </bottom>
      <diagonal/>
    </border>
    <border>
      <left style="thin">
        <color theme="2" tint="-9.9978637043366805E-2"/>
      </left>
      <right style="thin">
        <color indexed="64"/>
      </right>
      <top style="thin">
        <color theme="2" tint="-9.9978637043366805E-2"/>
      </top>
      <bottom/>
      <diagonal/>
    </border>
    <border>
      <left style="thin">
        <color indexed="64"/>
      </left>
      <right style="thin">
        <color theme="2" tint="-9.9978637043366805E-2"/>
      </right>
      <top style="thin">
        <color indexed="64"/>
      </top>
      <bottom style="thin">
        <color indexed="64"/>
      </bottom>
      <diagonal/>
    </border>
    <border>
      <left style="thin">
        <color theme="2" tint="-9.9978637043366805E-2"/>
      </left>
      <right style="thin">
        <color indexed="64"/>
      </right>
      <top style="thin">
        <color indexed="64"/>
      </top>
      <bottom style="thin">
        <color indexed="64"/>
      </bottom>
      <diagonal/>
    </border>
    <border>
      <left/>
      <right style="thin">
        <color theme="2" tint="-9.9978637043366805E-2"/>
      </right>
      <top/>
      <bottom style="thin">
        <color indexed="64"/>
      </bottom>
      <diagonal/>
    </border>
    <border>
      <left/>
      <right style="thin">
        <color theme="2" tint="-9.9978637043366805E-2"/>
      </right>
      <top style="thin">
        <color indexed="64"/>
      </top>
      <bottom/>
      <diagonal/>
    </border>
    <border>
      <left style="thin">
        <color indexed="64"/>
      </left>
      <right/>
      <top style="thin">
        <color indexed="64"/>
      </top>
      <bottom style="thin">
        <color theme="0" tint="-0.14999847407452621"/>
      </bottom>
      <diagonal/>
    </border>
    <border>
      <left/>
      <right/>
      <top style="thin">
        <color indexed="64"/>
      </top>
      <bottom style="thin">
        <color theme="0" tint="-0.14999847407452621"/>
      </bottom>
      <diagonal/>
    </border>
    <border>
      <left/>
      <right style="thin">
        <color theme="2" tint="-9.9978637043366805E-2"/>
      </right>
      <top style="thin">
        <color indexed="64"/>
      </top>
      <bottom style="thin">
        <color theme="0" tint="-0.14999847407452621"/>
      </bottom>
      <diagonal/>
    </border>
    <border>
      <left style="thin">
        <color indexed="64"/>
      </left>
      <right/>
      <top style="thin">
        <color theme="0" tint="-0.14999847407452621"/>
      </top>
      <bottom style="thin">
        <color indexed="64"/>
      </bottom>
      <diagonal/>
    </border>
    <border>
      <left/>
      <right/>
      <top style="thin">
        <color theme="0" tint="-0.14999847407452621"/>
      </top>
      <bottom style="thin">
        <color indexed="64"/>
      </bottom>
      <diagonal/>
    </border>
    <border>
      <left/>
      <right style="thin">
        <color theme="2" tint="-9.9978637043366805E-2"/>
      </right>
      <top style="thin">
        <color theme="0" tint="-0.14999847407452621"/>
      </top>
      <bottom style="thin">
        <color indexed="64"/>
      </bottom>
      <diagonal/>
    </border>
    <border>
      <left style="thin">
        <color indexed="64"/>
      </left>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6"/>
      </bottom>
      <diagonal/>
    </border>
    <border>
      <left style="thin">
        <color indexed="64"/>
      </left>
      <right style="thin">
        <color theme="6" tint="0.59999389629810485"/>
      </right>
      <top style="thin">
        <color theme="2" tint="-9.9978637043366805E-2"/>
      </top>
      <bottom style="thin">
        <color theme="2" tint="-9.9978637043366805E-2"/>
      </bottom>
      <diagonal/>
    </border>
    <border>
      <left style="thin">
        <color theme="6" tint="0.59999389629810485"/>
      </left>
      <right style="thin">
        <color theme="2" tint="-9.9978637043366805E-2"/>
      </right>
      <top style="thin">
        <color theme="2" tint="-9.9978637043366805E-2"/>
      </top>
      <bottom style="thin">
        <color theme="2" tint="-9.9978637043366805E-2"/>
      </bottom>
      <diagonal/>
    </border>
    <border>
      <left style="thin">
        <color theme="6" tint="0.59999389629810485"/>
      </left>
      <right style="thin">
        <color theme="2" tint="-9.9978637043366805E-2"/>
      </right>
      <top style="thin">
        <color theme="2" tint="-9.9978637043366805E-2"/>
      </top>
      <bottom style="thin">
        <color indexed="64"/>
      </bottom>
      <diagonal/>
    </border>
    <border>
      <left style="thin">
        <color indexed="64"/>
      </left>
      <right style="thin">
        <color theme="6" tint="0.59999389629810485"/>
      </right>
      <top style="thin">
        <color indexed="64"/>
      </top>
      <bottom style="thin">
        <color theme="2" tint="-9.9978637043366805E-2"/>
      </bottom>
      <diagonal/>
    </border>
    <border>
      <left style="thin">
        <color theme="6" tint="0.59999389629810485"/>
      </left>
      <right style="thin">
        <color theme="6" tint="0.59999389629810485"/>
      </right>
      <top style="thin">
        <color indexed="64"/>
      </top>
      <bottom style="thin">
        <color theme="6"/>
      </bottom>
      <diagonal/>
    </border>
    <border>
      <left style="thin">
        <color theme="6" tint="0.59999389629810485"/>
      </left>
      <right style="thin">
        <color theme="6" tint="0.59999389629810485"/>
      </right>
      <top style="thin">
        <color theme="2" tint="-9.9978637043366805E-2"/>
      </top>
      <bottom/>
      <diagonal/>
    </border>
    <border>
      <left style="thin">
        <color theme="6" tint="0.59999389629810485"/>
      </left>
      <right style="thin">
        <color theme="2" tint="-9.9978637043366805E-2"/>
      </right>
      <top style="thin">
        <color indexed="64"/>
      </top>
      <bottom style="thin">
        <color indexed="64"/>
      </bottom>
      <diagonal/>
    </border>
    <border>
      <left style="thin">
        <color theme="6" tint="0.59999389629810485"/>
      </left>
      <right/>
      <top style="thin">
        <color indexed="64"/>
      </top>
      <bottom style="thin">
        <color theme="6" tint="0.59999389629810485"/>
      </bottom>
      <diagonal/>
    </border>
    <border>
      <left/>
      <right/>
      <top style="thin">
        <color theme="6" tint="0.59999389629810485"/>
      </top>
      <bottom style="thin">
        <color theme="6" tint="0.59999389629810485"/>
      </bottom>
      <diagonal/>
    </border>
    <border>
      <left style="thin">
        <color theme="6" tint="0.59999389629810485"/>
      </left>
      <right/>
      <top style="thin">
        <color theme="6" tint="0.59999389629810485"/>
      </top>
      <bottom style="thin">
        <color indexed="64"/>
      </bottom>
      <diagonal/>
    </border>
    <border>
      <left style="thin">
        <color theme="6" tint="0.59999389629810485"/>
      </left>
      <right style="thin">
        <color theme="2" tint="-9.9978637043366805E-2"/>
      </right>
      <top style="thin">
        <color indexed="64"/>
      </top>
      <bottom/>
      <diagonal/>
    </border>
    <border>
      <left style="thin">
        <color theme="6" tint="0.59999389629810485"/>
      </left>
      <right style="thin">
        <color theme="2" tint="-9.9978637043366805E-2"/>
      </right>
      <top/>
      <bottom/>
      <diagonal/>
    </border>
    <border>
      <left style="thin">
        <color theme="6" tint="0.59999389629810485"/>
      </left>
      <right style="thin">
        <color theme="2" tint="-9.9978637043366805E-2"/>
      </right>
      <top/>
      <bottom style="thin">
        <color indexed="64"/>
      </bottom>
      <diagonal/>
    </border>
    <border>
      <left style="thin">
        <color theme="6" tint="0.59999389629810485"/>
      </left>
      <right style="thin">
        <color theme="6" tint="0.59999389629810485"/>
      </right>
      <top style="thin">
        <color theme="6" tint="0.59999389629810485"/>
      </top>
      <bottom style="thin">
        <color theme="2" tint="-9.9978637043366805E-2"/>
      </bottom>
      <diagonal/>
    </border>
    <border>
      <left style="thin">
        <color theme="6" tint="0.59999389629810485"/>
      </left>
      <right/>
      <top style="thin">
        <color theme="6" tint="0.59999389629810485"/>
      </top>
      <bottom style="thin">
        <color theme="6" tint="0.59999389629810485"/>
      </bottom>
      <diagonal/>
    </border>
    <border>
      <left style="thin">
        <color theme="6" tint="0.59999389629810485"/>
      </left>
      <right style="thin">
        <color theme="6" tint="0.59999389629810485"/>
      </right>
      <top style="thin">
        <color theme="2" tint="-9.9978637043366805E-2"/>
      </top>
      <bottom style="thin">
        <color indexed="64"/>
      </bottom>
      <diagonal/>
    </border>
    <border>
      <left/>
      <right/>
      <top style="thin">
        <color theme="6" tint="0.59999389629810485"/>
      </top>
      <bottom/>
      <diagonal/>
    </border>
    <border>
      <left style="thin">
        <color theme="2" tint="-9.9978637043366805E-2"/>
      </left>
      <right style="thin">
        <color theme="2" tint="-9.9978637043366805E-2"/>
      </right>
      <top style="thin">
        <color theme="6" tint="0.59999389629810485"/>
      </top>
      <bottom style="thin">
        <color indexed="64"/>
      </bottom>
      <diagonal/>
    </border>
    <border>
      <left/>
      <right/>
      <top/>
      <bottom style="thin">
        <color theme="6" tint="0.59999389629810485"/>
      </bottom>
      <diagonal/>
    </border>
    <border>
      <left style="thin">
        <color theme="2" tint="-9.9978637043366805E-2"/>
      </left>
      <right style="thin">
        <color theme="2" tint="-9.9978637043366805E-2"/>
      </right>
      <top style="thin">
        <color theme="6"/>
      </top>
      <bottom style="thin">
        <color indexed="64"/>
      </bottom>
      <diagonal/>
    </border>
    <border>
      <left style="thin">
        <color theme="2" tint="-9.9978637043366805E-2"/>
      </left>
      <right style="thin">
        <color theme="2" tint="-9.9978637043366805E-2"/>
      </right>
      <top style="thin">
        <color indexed="64"/>
      </top>
      <bottom style="thin">
        <color theme="6" tint="0.59999389629810485"/>
      </bottom>
      <diagonal/>
    </border>
    <border>
      <left style="thin">
        <color theme="6" tint="0.59999389629810485"/>
      </left>
      <right/>
      <top style="thin">
        <color indexed="64"/>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6" tint="0.59999389629810485"/>
      </bottom>
      <diagonal/>
    </border>
    <border>
      <left style="thin">
        <color theme="6" tint="0.59999389629810485"/>
      </left>
      <right style="thin">
        <color theme="6" tint="0.59999389629810485"/>
      </right>
      <top style="thin">
        <color indexed="64"/>
      </top>
      <bottom/>
      <diagonal/>
    </border>
    <border>
      <left style="thin">
        <color theme="6" tint="0.59999389629810485"/>
      </left>
      <right style="thin">
        <color theme="6" tint="0.59999389629810485"/>
      </right>
      <top style="thin">
        <color indexed="64"/>
      </top>
      <bottom style="thin">
        <color theme="2" tint="-9.9978637043366805E-2"/>
      </bottom>
      <diagonal/>
    </border>
    <border>
      <left style="thin">
        <color theme="6" tint="0.59999389629810485"/>
      </left>
      <right/>
      <top style="thin">
        <color theme="6" tint="0.59999389629810485"/>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theme="2" tint="-0.249977111117893"/>
      </right>
      <top/>
      <bottom/>
      <diagonal/>
    </border>
    <border>
      <left style="thin">
        <color theme="2" tint="-9.9978637043366805E-2"/>
      </left>
      <right style="thin">
        <color theme="2" tint="-0.249977111117893"/>
      </right>
      <top style="thin">
        <color indexed="64"/>
      </top>
      <bottom style="thin">
        <color indexed="64"/>
      </bottom>
      <diagonal/>
    </border>
    <border>
      <left style="thin">
        <color theme="2" tint="-9.9978637043366805E-2"/>
      </left>
      <right style="thin">
        <color theme="2" tint="-0.249977111117893"/>
      </right>
      <top style="thin">
        <color indexed="64"/>
      </top>
      <bottom/>
      <diagonal/>
    </border>
    <border>
      <left/>
      <right style="thin">
        <color theme="2" tint="-0.249977111117893"/>
      </right>
      <top style="thin">
        <color indexed="64"/>
      </top>
      <bottom style="thin">
        <color indexed="64"/>
      </bottom>
      <diagonal/>
    </border>
    <border>
      <left/>
      <right style="thin">
        <color theme="2" tint="-0.249977111117893"/>
      </right>
      <top style="thin">
        <color theme="2" tint="-9.9978637043366805E-2"/>
      </top>
      <bottom style="thin">
        <color theme="2" tint="-9.9978637043366805E-2"/>
      </bottom>
      <diagonal/>
    </border>
    <border>
      <left style="thin">
        <color theme="2" tint="-0.249977111117893"/>
      </left>
      <right style="thin">
        <color theme="2" tint="-0.249977111117893"/>
      </right>
      <top style="thin">
        <color theme="2" tint="-9.9978637043366805E-2"/>
      </top>
      <bottom style="thin">
        <color theme="2" tint="-9.9978637043366805E-2"/>
      </bottom>
      <diagonal/>
    </border>
    <border>
      <left style="thin">
        <color theme="2" tint="-9.9978637043366805E-2"/>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9.9978637043366805E-2"/>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9.9978637043366805E-2"/>
      </right>
      <top style="thin">
        <color theme="2" tint="-9.9978637043366805E-2"/>
      </top>
      <bottom style="thin">
        <color theme="2" tint="-9.9978637043366805E-2"/>
      </bottom>
      <diagonal/>
    </border>
    <border>
      <left style="thin">
        <color theme="2" tint="-0.249977111117893"/>
      </left>
      <right style="thin">
        <color theme="2" tint="-0.249977111117893"/>
      </right>
      <top/>
      <bottom/>
      <diagonal/>
    </border>
    <border>
      <left style="thin">
        <color theme="2" tint="-0.249977111117893"/>
      </left>
      <right style="thin">
        <color theme="2" tint="-9.9978637043366805E-2"/>
      </right>
      <top style="thin">
        <color indexed="64"/>
      </top>
      <bottom style="thin">
        <color indexed="64"/>
      </bottom>
      <diagonal/>
    </border>
    <border>
      <left style="thin">
        <color theme="2" tint="-0.249977111117893"/>
      </left>
      <right style="thin">
        <color theme="2" tint="-0.249977111117893"/>
      </right>
      <top style="thin">
        <color indexed="64"/>
      </top>
      <bottom style="thin">
        <color indexed="64"/>
      </bottom>
      <diagonal/>
    </border>
    <border>
      <left/>
      <right/>
      <top style="thin">
        <color theme="1"/>
      </top>
      <bottom style="thin">
        <color theme="1"/>
      </bottom>
      <diagonal/>
    </border>
    <border>
      <left style="thin">
        <color theme="2" tint="-0.249977111117893"/>
      </left>
      <right style="thin">
        <color theme="2" tint="-0.249977111117893"/>
      </right>
      <top style="thin">
        <color theme="1"/>
      </top>
      <bottom style="thin">
        <color theme="1"/>
      </bottom>
      <diagonal/>
    </border>
    <border>
      <left/>
      <right style="thin">
        <color theme="2" tint="-9.9978637043366805E-2"/>
      </right>
      <top style="thin">
        <color theme="1"/>
      </top>
      <bottom style="thin">
        <color theme="1"/>
      </bottom>
      <diagonal/>
    </border>
    <border>
      <left/>
      <right style="thin">
        <color theme="2" tint="-0.249977111117893"/>
      </right>
      <top style="thin">
        <color theme="1"/>
      </top>
      <bottom style="thin">
        <color theme="1"/>
      </bottom>
      <diagonal/>
    </border>
    <border>
      <left/>
      <right/>
      <top style="thin">
        <color theme="1"/>
      </top>
      <bottom style="thin">
        <color theme="2" tint="-0.249977111117893"/>
      </bottom>
      <diagonal/>
    </border>
    <border>
      <left/>
      <right style="thin">
        <color theme="2" tint="-0.249977111117893"/>
      </right>
      <top style="thin">
        <color theme="1"/>
      </top>
      <bottom style="thin">
        <color theme="2" tint="-0.249977111117893"/>
      </bottom>
      <diagonal/>
    </border>
    <border>
      <left/>
      <right/>
      <top style="thin">
        <color theme="1"/>
      </top>
      <bottom/>
      <diagonal/>
    </border>
    <border>
      <left style="thin">
        <color theme="2" tint="-9.9978637043366805E-2"/>
      </left>
      <right/>
      <top style="thin">
        <color theme="2" tint="-0.249977111117893"/>
      </top>
      <bottom style="thin">
        <color theme="1"/>
      </bottom>
      <diagonal/>
    </border>
    <border>
      <left/>
      <right style="thin">
        <color theme="2" tint="-0.249977111117893"/>
      </right>
      <top style="thin">
        <color theme="2" tint="-0.249977111117893"/>
      </top>
      <bottom style="thin">
        <color theme="1"/>
      </bottom>
      <diagonal/>
    </border>
    <border>
      <left/>
      <right/>
      <top/>
      <bottom style="thin">
        <color theme="1"/>
      </bottom>
      <diagonal/>
    </border>
    <border>
      <left style="thin">
        <color theme="2" tint="-9.9978637043366805E-2"/>
      </left>
      <right style="thin">
        <color theme="2" tint="-9.9978637043366805E-2"/>
      </right>
      <top style="thin">
        <color theme="1"/>
      </top>
      <bottom style="thin">
        <color theme="1"/>
      </bottom>
      <diagonal/>
    </border>
    <border>
      <left style="thin">
        <color theme="2" tint="-0.249977111117893"/>
      </left>
      <right style="thin">
        <color theme="2" tint="-9.9978637043366805E-2"/>
      </right>
      <top/>
      <bottom/>
      <diagonal/>
    </border>
    <border>
      <left style="thin">
        <color theme="2" tint="-0.249977111117893"/>
      </left>
      <right style="thin">
        <color theme="2" tint="-0.249977111117893"/>
      </right>
      <top style="thin">
        <color theme="1"/>
      </top>
      <bottom style="thin">
        <color theme="2" tint="-9.9978637043366805E-2"/>
      </bottom>
      <diagonal/>
    </border>
    <border>
      <left style="thin">
        <color theme="2" tint="-9.9978637043366805E-2"/>
      </left>
      <right style="thin">
        <color theme="2" tint="-9.9978637043366805E-2"/>
      </right>
      <top style="thin">
        <color theme="1"/>
      </top>
      <bottom style="thin">
        <color theme="2" tint="-9.9978637043366805E-2"/>
      </bottom>
      <diagonal/>
    </border>
    <border>
      <left/>
      <right style="thin">
        <color theme="2" tint="-0.249977111117893"/>
      </right>
      <top style="thin">
        <color theme="2" tint="-9.9978637043366805E-2"/>
      </top>
      <bottom style="thin">
        <color theme="1"/>
      </bottom>
      <diagonal/>
    </border>
    <border>
      <left style="thin">
        <color theme="2" tint="-9.9978637043366805E-2"/>
      </left>
      <right style="thin">
        <color theme="2" tint="-9.9978637043366805E-2"/>
      </right>
      <top/>
      <bottom style="thin">
        <color theme="1"/>
      </bottom>
      <diagonal/>
    </border>
    <border>
      <left style="thin">
        <color theme="2" tint="-9.9978637043366805E-2"/>
      </left>
      <right style="thin">
        <color theme="2" tint="-9.9978637043366805E-2"/>
      </right>
      <top style="thin">
        <color theme="1"/>
      </top>
      <bottom/>
      <diagonal/>
    </border>
    <border>
      <left style="thin">
        <color theme="2" tint="-9.9978637043366805E-2"/>
      </left>
      <right/>
      <top style="thin">
        <color theme="1"/>
      </top>
      <bottom/>
      <diagonal/>
    </border>
    <border>
      <left style="thin">
        <color indexed="64"/>
      </left>
      <right style="thin">
        <color theme="2" tint="-9.9978637043366805E-2"/>
      </right>
      <top/>
      <bottom style="thin">
        <color theme="2" tint="-9.9978637043366805E-2"/>
      </bottom>
      <diagonal/>
    </border>
    <border>
      <left style="thin">
        <color theme="6" tint="0.59999389629810485"/>
      </left>
      <right style="thin">
        <color theme="6" tint="0.59999389629810485"/>
      </right>
      <top/>
      <bottom/>
      <diagonal/>
    </border>
    <border>
      <left style="thin">
        <color theme="1"/>
      </left>
      <right style="thin">
        <color theme="6" tint="0.59999389629810485"/>
      </right>
      <top style="thin">
        <color theme="1"/>
      </top>
      <bottom style="thin">
        <color theme="2" tint="-9.9978637043366805E-2"/>
      </bottom>
      <diagonal/>
    </border>
    <border>
      <left style="thin">
        <color theme="6" tint="0.59999389629810485"/>
      </left>
      <right style="thin">
        <color theme="6" tint="0.59999389629810485"/>
      </right>
      <top style="thin">
        <color theme="1"/>
      </top>
      <bottom style="thin">
        <color theme="2" tint="-9.9978637043366805E-2"/>
      </bottom>
      <diagonal/>
    </border>
    <border>
      <left/>
      <right/>
      <top style="thin">
        <color theme="1"/>
      </top>
      <bottom style="thin">
        <color theme="2" tint="-9.9978637043366805E-2"/>
      </bottom>
      <diagonal/>
    </border>
    <border>
      <left style="thin">
        <color theme="6" tint="0.59999389629810485"/>
      </left>
      <right style="thin">
        <color theme="2" tint="-9.9978637043366805E-2"/>
      </right>
      <top style="thin">
        <color theme="1"/>
      </top>
      <bottom/>
      <diagonal/>
    </border>
    <border>
      <left style="thin">
        <color theme="1"/>
      </left>
      <right style="thin">
        <color theme="6" tint="0.59999389629810485"/>
      </right>
      <top style="thin">
        <color theme="2" tint="-9.9978637043366805E-2"/>
      </top>
      <bottom style="thin">
        <color theme="2" tint="-9.9978637043366805E-2"/>
      </bottom>
      <diagonal/>
    </border>
    <border>
      <left style="thin">
        <color theme="1"/>
      </left>
      <right/>
      <top style="thin">
        <color theme="2" tint="-9.9978637043366805E-2"/>
      </top>
      <bottom style="thin">
        <color theme="1"/>
      </bottom>
      <diagonal/>
    </border>
    <border>
      <left style="thin">
        <color theme="6" tint="0.59999389629810485"/>
      </left>
      <right/>
      <top style="thin">
        <color theme="6" tint="0.59999389629810485"/>
      </top>
      <bottom style="thin">
        <color theme="1"/>
      </bottom>
      <diagonal/>
    </border>
    <border>
      <left style="thin">
        <color theme="6" tint="0.59999389629810485"/>
      </left>
      <right style="thin">
        <color theme="6" tint="0.59999389629810485"/>
      </right>
      <top style="thin">
        <color theme="2" tint="-9.9978637043366805E-2"/>
      </top>
      <bottom style="thin">
        <color theme="1"/>
      </bottom>
      <diagonal/>
    </border>
    <border>
      <left style="thin">
        <color theme="6" tint="0.59999389629810485"/>
      </left>
      <right style="thin">
        <color theme="2" tint="-9.9978637043366805E-2"/>
      </right>
      <top/>
      <bottom style="thin">
        <color theme="1"/>
      </bottom>
      <diagonal/>
    </border>
    <border>
      <left style="thin">
        <color theme="6" tint="0.59999389629810485"/>
      </left>
      <right style="thin">
        <color theme="6" tint="0.59999389629810485"/>
      </right>
      <top style="thin">
        <color theme="2" tint="-9.9978637043366805E-2"/>
      </top>
      <bottom style="thin">
        <color theme="6" tint="0.59999389629810485"/>
      </bottom>
      <diagonal/>
    </border>
    <border>
      <left style="thin">
        <color theme="6" tint="0.59999389629810485"/>
      </left>
      <right/>
      <top style="thin">
        <color theme="1"/>
      </top>
      <bottom/>
      <diagonal/>
    </border>
    <border>
      <left/>
      <right style="thin">
        <color indexed="64"/>
      </right>
      <top style="thin">
        <color theme="2" tint="-9.9978637043366805E-2"/>
      </top>
      <bottom style="thin">
        <color indexed="64"/>
      </bottom>
      <diagonal/>
    </border>
    <border>
      <left/>
      <right style="thin">
        <color indexed="64"/>
      </right>
      <top style="thin">
        <color theme="2" tint="-9.9978637043366805E-2"/>
      </top>
      <bottom style="thin">
        <color theme="2" tint="-9.9978637043366805E-2"/>
      </bottom>
      <diagonal/>
    </border>
    <border>
      <left/>
      <right style="thin">
        <color indexed="64"/>
      </right>
      <top style="thin">
        <color theme="2" tint="-9.9978637043366805E-2"/>
      </top>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theme="2" tint="-9.9978637043366805E-2"/>
      </bottom>
      <diagonal/>
    </border>
    <border>
      <left style="thin">
        <color theme="2" tint="-9.9978637043366805E-2"/>
      </left>
      <right style="thin">
        <color theme="2" tint="-0.249977111117893"/>
      </right>
      <top style="thin">
        <color theme="2" tint="-9.9978637043366805E-2"/>
      </top>
      <bottom/>
      <diagonal/>
    </border>
    <border>
      <left style="thin">
        <color indexed="64"/>
      </left>
      <right style="thin">
        <color theme="2" tint="-9.9978637043366805E-2"/>
      </right>
      <top style="thin">
        <color theme="1"/>
      </top>
      <bottom/>
      <diagonal/>
    </border>
    <border>
      <left style="thin">
        <color theme="2" tint="-9.9978637043366805E-2"/>
      </left>
      <right style="thin">
        <color indexed="64"/>
      </right>
      <top style="thin">
        <color theme="1"/>
      </top>
      <bottom style="thin">
        <color theme="2" tint="-9.9978637043366805E-2"/>
      </bottom>
      <diagonal/>
    </border>
    <border>
      <left style="thin">
        <color indexed="64"/>
      </left>
      <right style="thin">
        <color theme="2" tint="-9.9978637043366805E-2"/>
      </right>
      <top style="thin">
        <color theme="2" tint="-0.249977111117893"/>
      </top>
      <bottom/>
      <diagonal/>
    </border>
    <border>
      <left style="thin">
        <color indexed="64"/>
      </left>
      <right style="thin">
        <color theme="2" tint="-9.9978637043366805E-2"/>
      </right>
      <top style="thin">
        <color theme="2" tint="-0.249977111117893"/>
      </top>
      <bottom style="thin">
        <color theme="1"/>
      </bottom>
      <diagonal/>
    </border>
    <border>
      <left style="thin">
        <color theme="2" tint="-9.9978637043366805E-2"/>
      </left>
      <right style="thin">
        <color indexed="64"/>
      </right>
      <top style="thin">
        <color theme="2" tint="-9.9978637043366805E-2"/>
      </top>
      <bottom style="thin">
        <color theme="1"/>
      </bottom>
      <diagonal/>
    </border>
    <border>
      <left style="thin">
        <color indexed="64"/>
      </left>
      <right/>
      <top style="thin">
        <color theme="1"/>
      </top>
      <bottom style="thin">
        <color theme="2" tint="-0.249977111117893"/>
      </bottom>
      <diagonal/>
    </border>
    <border>
      <left style="thin">
        <color indexed="64"/>
      </left>
      <right style="thin">
        <color theme="2" tint="-9.9978637043366805E-2"/>
      </right>
      <top/>
      <bottom/>
      <diagonal/>
    </border>
    <border>
      <left style="thin">
        <color indexed="64"/>
      </left>
      <right/>
      <top style="thin">
        <color theme="1"/>
      </top>
      <bottom style="thin">
        <color theme="1"/>
      </bottom>
      <diagonal/>
    </border>
    <border>
      <left style="thin">
        <color theme="2" tint="-9.9978637043366805E-2"/>
      </left>
      <right style="thin">
        <color indexed="64"/>
      </right>
      <top style="thin">
        <color theme="1"/>
      </top>
      <bottom style="thin">
        <color theme="1"/>
      </bottom>
      <diagonal/>
    </border>
    <border>
      <left/>
      <right style="thin">
        <color indexed="64"/>
      </right>
      <top style="thin">
        <color theme="1"/>
      </top>
      <bottom/>
      <diagonal/>
    </border>
    <border>
      <left/>
      <right/>
      <top style="thin">
        <color indexed="64"/>
      </top>
      <bottom style="thin">
        <color theme="1"/>
      </bottom>
      <diagonal/>
    </border>
    <border>
      <left style="thin">
        <color indexed="64"/>
      </left>
      <right/>
      <top style="thin">
        <color theme="1"/>
      </top>
      <bottom style="thin">
        <color theme="0" tint="-0.499984740745262"/>
      </bottom>
      <diagonal/>
    </border>
    <border>
      <left/>
      <right/>
      <top style="thin">
        <color theme="1"/>
      </top>
      <bottom style="thin">
        <color theme="0" tint="-0.499984740745262"/>
      </bottom>
      <diagonal/>
    </border>
    <border>
      <left/>
      <right style="thin">
        <color theme="2" tint="-0.249977111117893"/>
      </right>
      <top style="thin">
        <color theme="1"/>
      </top>
      <bottom style="thin">
        <color theme="0" tint="-0.499984740745262"/>
      </bottom>
      <diagonal/>
    </border>
    <border>
      <left/>
      <right style="thin">
        <color theme="2" tint="-9.9978637043366805E-2"/>
      </right>
      <top style="thin">
        <color theme="1"/>
      </top>
      <bottom style="thin">
        <color theme="0" tint="-0.499984740745262"/>
      </bottom>
      <diagonal/>
    </border>
    <border>
      <left style="thin">
        <color theme="2" tint="-9.9978637043366805E-2"/>
      </left>
      <right style="thin">
        <color indexed="64"/>
      </right>
      <top style="thin">
        <color theme="1"/>
      </top>
      <bottom style="thin">
        <color theme="0" tint="-0.499984740745262"/>
      </bottom>
      <diagonal/>
    </border>
    <border>
      <left style="thin">
        <color theme="2" tint="-9.9978637043366805E-2"/>
      </left>
      <right style="thin">
        <color indexed="64"/>
      </right>
      <top style="thin">
        <color theme="1"/>
      </top>
      <bottom/>
      <diagonal/>
    </border>
    <border>
      <left style="thin">
        <color theme="2" tint="-9.9978637043366805E-2"/>
      </left>
      <right style="thin">
        <color indexed="64"/>
      </right>
      <top/>
      <bottom style="thin">
        <color theme="1"/>
      </bottom>
      <diagonal/>
    </border>
    <border>
      <left style="thin">
        <color indexed="64"/>
      </left>
      <right/>
      <top style="thin">
        <color theme="2"/>
      </top>
      <bottom style="thin">
        <color indexed="64"/>
      </bottom>
      <diagonal/>
    </border>
    <border>
      <left/>
      <right/>
      <top style="thin">
        <color theme="2"/>
      </top>
      <bottom style="thin">
        <color indexed="64"/>
      </bottom>
      <diagonal/>
    </border>
    <border>
      <left/>
      <right style="thin">
        <color indexed="64"/>
      </right>
      <top style="thin">
        <color theme="2"/>
      </top>
      <bottom style="thin">
        <color indexed="64"/>
      </bottom>
      <diagonal/>
    </border>
    <border>
      <left style="thin">
        <color indexed="64"/>
      </left>
      <right/>
      <top style="thin">
        <color theme="2"/>
      </top>
      <bottom style="thin">
        <color theme="2"/>
      </bottom>
      <diagonal/>
    </border>
    <border>
      <left/>
      <right/>
      <top style="thin">
        <color theme="2"/>
      </top>
      <bottom style="thin">
        <color theme="2"/>
      </bottom>
      <diagonal/>
    </border>
    <border>
      <left/>
      <right style="thin">
        <color indexed="64"/>
      </right>
      <top style="thin">
        <color theme="2"/>
      </top>
      <bottom style="thin">
        <color theme="2"/>
      </bottom>
      <diagonal/>
    </border>
    <border>
      <left/>
      <right style="thin">
        <color theme="2" tint="-9.9978637043366805E-2"/>
      </right>
      <top style="thin">
        <color indexed="64"/>
      </top>
      <bottom style="thin">
        <color theme="6" tint="0.59999389629810485"/>
      </bottom>
      <diagonal/>
    </border>
    <border>
      <left style="thin">
        <color theme="2" tint="-9.9978637043366805E-2"/>
      </left>
      <right style="thin">
        <color theme="2" tint="-9.9978637043366805E-2"/>
      </right>
      <top/>
      <bottom style="thin">
        <color theme="6" tint="0.59999389629810485"/>
      </bottom>
      <diagonal/>
    </border>
    <border>
      <left style="thin">
        <color theme="2" tint="-9.9978637043366805E-2"/>
      </left>
      <right style="thin">
        <color theme="2"/>
      </right>
      <top style="thin">
        <color indexed="64"/>
      </top>
      <bottom style="thin">
        <color theme="6" tint="0.59999389629810485"/>
      </bottom>
      <diagonal/>
    </border>
    <border>
      <left/>
      <right style="thin">
        <color theme="2"/>
      </right>
      <top style="thin">
        <color indexed="64"/>
      </top>
      <bottom/>
      <diagonal/>
    </border>
    <border>
      <left/>
      <right style="thin">
        <color theme="2"/>
      </right>
      <top/>
      <bottom/>
      <diagonal/>
    </border>
    <border>
      <left style="thin">
        <color indexed="64"/>
      </left>
      <right style="thin">
        <color theme="2"/>
      </right>
      <top/>
      <bottom style="thin">
        <color indexed="64"/>
      </bottom>
      <diagonal/>
    </border>
    <border>
      <left style="thin">
        <color theme="2"/>
      </left>
      <right style="thin">
        <color theme="2" tint="-9.9978637043366805E-2"/>
      </right>
      <top/>
      <bottom style="thin">
        <color indexed="64"/>
      </bottom>
      <diagonal/>
    </border>
    <border>
      <left style="thin">
        <color indexed="64"/>
      </left>
      <right style="thin">
        <color theme="2"/>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theme="2" tint="-9.9978637043366805E-2"/>
      </right>
      <top style="thin">
        <color indexed="64"/>
      </top>
      <bottom style="thin">
        <color theme="2"/>
      </bottom>
      <diagonal/>
    </border>
    <border>
      <left style="thin">
        <color theme="2"/>
      </left>
      <right style="thin">
        <color theme="2" tint="-9.9978637043366805E-2"/>
      </right>
      <top style="thin">
        <color theme="2"/>
      </top>
      <bottom style="thin">
        <color theme="2"/>
      </bottom>
      <diagonal/>
    </border>
    <border>
      <left style="thin">
        <color theme="2" tint="-9.9978637043366805E-2"/>
      </left>
      <right/>
      <top style="thin">
        <color indexed="64"/>
      </top>
      <bottom style="thin">
        <color indexed="64"/>
      </bottom>
      <diagonal/>
    </border>
    <border>
      <left style="thin">
        <color theme="6" tint="0.59999389629810485"/>
      </left>
      <right/>
      <top/>
      <bottom style="thin">
        <color indexed="64"/>
      </bottom>
      <diagonal/>
    </border>
    <border>
      <left style="thin">
        <color theme="6" tint="0.59999389629810485"/>
      </left>
      <right/>
      <top/>
      <bottom/>
      <diagonal/>
    </border>
    <border>
      <left/>
      <right style="thin">
        <color indexed="64"/>
      </right>
      <top/>
      <bottom style="thin">
        <color theme="2" tint="-9.9978637043366805E-2"/>
      </bottom>
      <diagonal/>
    </border>
    <border>
      <left style="thin">
        <color theme="6" tint="0.59999389629810485"/>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theme="2" tint="-0.249977111117893"/>
      </top>
      <bottom style="thin">
        <color indexed="64"/>
      </bottom>
      <diagonal/>
    </border>
    <border>
      <left style="thin">
        <color indexed="64"/>
      </left>
      <right/>
      <top style="thin">
        <color indexed="64"/>
      </top>
      <bottom style="thin">
        <color theme="2" tint="-0.249977111117893"/>
      </bottom>
      <diagonal/>
    </border>
    <border>
      <left/>
      <right/>
      <top style="thin">
        <color indexed="64"/>
      </top>
      <bottom style="thin">
        <color theme="2" tint="-0.249977111117893"/>
      </bottom>
      <diagonal/>
    </border>
    <border>
      <left/>
      <right style="thin">
        <color indexed="64"/>
      </right>
      <top style="thin">
        <color indexed="64"/>
      </top>
      <bottom style="thin">
        <color theme="2" tint="-0.249977111117893"/>
      </bottom>
      <diagonal/>
    </border>
    <border>
      <left style="thin">
        <color theme="2" tint="-9.9978637043366805E-2"/>
      </left>
      <right style="thin">
        <color theme="2"/>
      </right>
      <top style="thin">
        <color theme="2" tint="-9.9978637043366805E-2"/>
      </top>
      <bottom/>
      <diagonal/>
    </border>
    <border>
      <left style="thin">
        <color theme="2" tint="-9.9978637043366805E-2"/>
      </left>
      <right style="thin">
        <color theme="2"/>
      </right>
      <top style="thin">
        <color indexed="64"/>
      </top>
      <bottom style="thin">
        <color indexed="64"/>
      </bottom>
      <diagonal/>
    </border>
    <border>
      <left style="thin">
        <color indexed="64"/>
      </left>
      <right style="thin">
        <color theme="2" tint="-9.9978637043366805E-2"/>
      </right>
      <top/>
      <bottom style="thin">
        <color indexed="64"/>
      </bottom>
      <diagonal/>
    </border>
    <border>
      <left style="thin">
        <color theme="6" tint="0.59999389629810485"/>
      </left>
      <right style="thin">
        <color theme="6" tint="0.59999389629810485"/>
      </right>
      <top style="thin">
        <color indexed="64"/>
      </top>
      <bottom style="thin">
        <color theme="6" tint="0.59999389629810485"/>
      </bottom>
      <diagonal/>
    </border>
    <border>
      <left style="thin">
        <color indexed="64"/>
      </left>
      <right style="thin">
        <color indexed="64"/>
      </right>
      <top style="thin">
        <color theme="1"/>
      </top>
      <bottom style="thin">
        <color indexed="64"/>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9">
    <xf numFmtId="0" fontId="0" fillId="0" borderId="0"/>
    <xf numFmtId="0" fontId="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8" fillId="0" borderId="0"/>
    <xf numFmtId="177" fontId="1" fillId="0" borderId="0" applyFont="0" applyFill="0" applyBorder="0" applyAlignment="0" applyProtection="0"/>
  </cellStyleXfs>
  <cellXfs count="1464">
    <xf numFmtId="0" fontId="0" fillId="0" borderId="0" xfId="0"/>
    <xf numFmtId="0" fontId="2" fillId="0" borderId="0" xfId="0" applyFont="1"/>
    <xf numFmtId="0" fontId="2" fillId="0" borderId="0" xfId="0" applyFont="1" applyAlignment="1">
      <alignment vertical="top" wrapText="1"/>
    </xf>
    <xf numFmtId="0" fontId="6" fillId="0" borderId="0" xfId="0" applyFont="1" applyAlignment="1">
      <alignment horizontal="left"/>
    </xf>
    <xf numFmtId="0" fontId="7" fillId="0" borderId="2" xfId="0" applyFont="1" applyBorder="1" applyAlignment="1">
      <alignment horizontal="center"/>
    </xf>
    <xf numFmtId="0" fontId="2" fillId="0" borderId="2" xfId="0" applyFont="1" applyBorder="1" applyAlignment="1">
      <alignment vertical="top" wrapText="1"/>
    </xf>
    <xf numFmtId="0" fontId="8" fillId="0" borderId="0" xfId="0" applyFont="1" applyAlignment="1">
      <alignment vertical="top"/>
    </xf>
    <xf numFmtId="0" fontId="2" fillId="0" borderId="2" xfId="0" applyFont="1" applyBorder="1" applyAlignment="1">
      <alignment vertical="top"/>
    </xf>
    <xf numFmtId="0" fontId="2" fillId="0" borderId="0" xfId="0" applyFont="1" applyAlignment="1">
      <alignment vertical="top"/>
    </xf>
    <xf numFmtId="0" fontId="6" fillId="0" borderId="0" xfId="0" applyFont="1"/>
    <xf numFmtId="0" fontId="7" fillId="0" borderId="16" xfId="0" applyFont="1" applyBorder="1" applyAlignment="1">
      <alignment horizontal="center"/>
    </xf>
    <xf numFmtId="0" fontId="7" fillId="0" borderId="22" xfId="0" applyFont="1" applyBorder="1" applyAlignment="1">
      <alignment horizontal="center"/>
    </xf>
    <xf numFmtId="0" fontId="2" fillId="0" borderId="15" xfId="0" applyFont="1" applyBorder="1"/>
    <xf numFmtId="0" fontId="2" fillId="0" borderId="23" xfId="0" applyFont="1" applyBorder="1"/>
    <xf numFmtId="0" fontId="2" fillId="0" borderId="18" xfId="0" applyFont="1" applyBorder="1"/>
    <xf numFmtId="0" fontId="2" fillId="0" borderId="24" xfId="0" applyFont="1" applyBorder="1"/>
    <xf numFmtId="0" fontId="2" fillId="0" borderId="19" xfId="0" applyFont="1" applyBorder="1"/>
    <xf numFmtId="0" fontId="2" fillId="0" borderId="25" xfId="0" applyFont="1" applyBorder="1"/>
    <xf numFmtId="9" fontId="2" fillId="0" borderId="23" xfId="4" applyFont="1" applyBorder="1"/>
    <xf numFmtId="0" fontId="2" fillId="0" borderId="14" xfId="0" applyFont="1" applyBorder="1"/>
    <xf numFmtId="0" fontId="2" fillId="0" borderId="35" xfId="0" applyFont="1" applyBorder="1"/>
    <xf numFmtId="0" fontId="2" fillId="0" borderId="36" xfId="0" applyFont="1" applyBorder="1"/>
    <xf numFmtId="0" fontId="2" fillId="0" borderId="40" xfId="0" applyFont="1" applyBorder="1"/>
    <xf numFmtId="0" fontId="2" fillId="0" borderId="44" xfId="0" applyFont="1" applyBorder="1"/>
    <xf numFmtId="0" fontId="2" fillId="0" borderId="45" xfId="0" applyFont="1" applyBorder="1"/>
    <xf numFmtId="0" fontId="7" fillId="0" borderId="49" xfId="0" applyFont="1" applyBorder="1" applyAlignment="1">
      <alignment horizontal="center"/>
    </xf>
    <xf numFmtId="0" fontId="2" fillId="0" borderId="49" xfId="0" applyFont="1" applyBorder="1"/>
    <xf numFmtId="0" fontId="2" fillId="0" borderId="47" xfId="0" applyFont="1" applyBorder="1"/>
    <xf numFmtId="0" fontId="2" fillId="0" borderId="50" xfId="0" applyFont="1" applyBorder="1"/>
    <xf numFmtId="0" fontId="10" fillId="0" borderId="49" xfId="0" applyFont="1" applyBorder="1" applyAlignment="1">
      <alignment horizontal="center"/>
    </xf>
    <xf numFmtId="9" fontId="2" fillId="0" borderId="50" xfId="4" applyFont="1" applyBorder="1"/>
    <xf numFmtId="0" fontId="2" fillId="0" borderId="39" xfId="0" applyFont="1" applyBorder="1"/>
    <xf numFmtId="0" fontId="10" fillId="0" borderId="22" xfId="0" applyFont="1" applyBorder="1" applyAlignment="1">
      <alignment horizontal="center"/>
    </xf>
    <xf numFmtId="9" fontId="10" fillId="0" borderId="24" xfId="4" applyFont="1" applyBorder="1" applyAlignment="1">
      <alignment horizontal="center"/>
    </xf>
    <xf numFmtId="9" fontId="10" fillId="0" borderId="25" xfId="4" applyFont="1" applyBorder="1" applyAlignment="1">
      <alignment horizontal="center"/>
    </xf>
    <xf numFmtId="0" fontId="10" fillId="0" borderId="16" xfId="0" applyFont="1" applyBorder="1" applyAlignment="1">
      <alignment horizontal="center"/>
    </xf>
    <xf numFmtId="0" fontId="2" fillId="0" borderId="55" xfId="0" applyFont="1" applyBorder="1"/>
    <xf numFmtId="0" fontId="2" fillId="0" borderId="56" xfId="0" applyFont="1" applyBorder="1"/>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46" xfId="0" applyFont="1" applyBorder="1"/>
    <xf numFmtId="0" fontId="2" fillId="0" borderId="42" xfId="0" applyFont="1" applyBorder="1" applyAlignment="1">
      <alignment vertical="top" wrapText="1"/>
    </xf>
    <xf numFmtId="0" fontId="2" fillId="0" borderId="40" xfId="0" applyFont="1" applyBorder="1" applyAlignment="1">
      <alignment vertical="top" wrapText="1"/>
    </xf>
    <xf numFmtId="0" fontId="2" fillId="0" borderId="41" xfId="0" applyFont="1" applyBorder="1" applyAlignment="1">
      <alignment vertical="top" wrapText="1"/>
    </xf>
    <xf numFmtId="9" fontId="10" fillId="0" borderId="23" xfId="4" applyFont="1" applyBorder="1" applyAlignment="1">
      <alignment horizontal="center"/>
    </xf>
    <xf numFmtId="9" fontId="10" fillId="0" borderId="56" xfId="4" applyFont="1" applyBorder="1" applyAlignment="1">
      <alignment horizontal="center"/>
    </xf>
    <xf numFmtId="9" fontId="2" fillId="0" borderId="49" xfId="4" applyFont="1" applyBorder="1" applyAlignment="1">
      <alignment horizontal="center" vertical="center"/>
    </xf>
    <xf numFmtId="9" fontId="2" fillId="0" borderId="26" xfId="4" applyFont="1" applyBorder="1" applyAlignment="1">
      <alignment horizontal="center" vertical="center"/>
    </xf>
    <xf numFmtId="0" fontId="7" fillId="0" borderId="26" xfId="0" applyFont="1" applyBorder="1" applyAlignment="1">
      <alignment horizontal="center"/>
    </xf>
    <xf numFmtId="0" fontId="2" fillId="0" borderId="29" xfId="0" applyFont="1" applyBorder="1"/>
    <xf numFmtId="0" fontId="2" fillId="0" borderId="22" xfId="0" applyFont="1" applyBorder="1" applyAlignment="1">
      <alignment vertical="top"/>
    </xf>
    <xf numFmtId="0" fontId="2" fillId="0" borderId="22" xfId="0" applyFont="1" applyBorder="1" applyAlignment="1">
      <alignment vertical="top" wrapText="1"/>
    </xf>
    <xf numFmtId="0" fontId="2" fillId="6" borderId="11" xfId="0" applyFont="1" applyFill="1" applyBorder="1" applyAlignment="1">
      <alignment vertical="center"/>
    </xf>
    <xf numFmtId="0" fontId="2" fillId="6" borderId="11" xfId="0" applyFont="1" applyFill="1" applyBorder="1" applyAlignment="1">
      <alignment vertical="center" wrapText="1"/>
    </xf>
    <xf numFmtId="0" fontId="2" fillId="0" borderId="11" xfId="0" applyFont="1" applyBorder="1" applyAlignment="1">
      <alignment vertical="center" wrapText="1"/>
    </xf>
    <xf numFmtId="0" fontId="11" fillId="7" borderId="0" xfId="0" applyFont="1" applyFill="1"/>
    <xf numFmtId="0" fontId="12" fillId="7" borderId="0" xfId="1" applyNumberFormat="1" applyFont="1" applyFill="1" applyAlignment="1">
      <alignment vertical="top"/>
    </xf>
    <xf numFmtId="0" fontId="11" fillId="7" borderId="0" xfId="0" applyFont="1" applyFill="1" applyAlignment="1">
      <alignment vertical="top" wrapText="1"/>
    </xf>
    <xf numFmtId="0" fontId="8" fillId="0" borderId="0" xfId="0" applyFont="1" applyAlignment="1">
      <alignmen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37" xfId="0" applyFont="1" applyBorder="1" applyAlignment="1">
      <alignment horizontal="left" vertical="top" wrapText="1"/>
    </xf>
    <xf numFmtId="0" fontId="2" fillId="0" borderId="15" xfId="0" applyFont="1" applyBorder="1" applyAlignment="1">
      <alignment horizontal="left"/>
    </xf>
    <xf numFmtId="0" fontId="6" fillId="0" borderId="16" xfId="0" applyFont="1" applyBorder="1" applyAlignment="1">
      <alignment horizontal="left"/>
    </xf>
    <xf numFmtId="0" fontId="7" fillId="0" borderId="15"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2" fillId="0" borderId="4" xfId="0" applyFont="1" applyBorder="1" applyAlignment="1">
      <alignment horizontal="left" vertical="top" wrapText="1"/>
    </xf>
    <xf numFmtId="0" fontId="2" fillId="0" borderId="53" xfId="0" applyFont="1" applyBorder="1" applyAlignment="1">
      <alignment horizontal="left" vertical="top" wrapText="1"/>
    </xf>
    <xf numFmtId="0" fontId="13" fillId="0" borderId="0" xfId="0" applyFont="1"/>
    <xf numFmtId="0" fontId="2" fillId="6" borderId="12"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0" borderId="65" xfId="0" applyFont="1" applyBorder="1"/>
    <xf numFmtId="0" fontId="2" fillId="0" borderId="67" xfId="0" applyFont="1" applyBorder="1"/>
    <xf numFmtId="0" fontId="2" fillId="0" borderId="70" xfId="0" applyFont="1" applyBorder="1"/>
    <xf numFmtId="0" fontId="4" fillId="2" borderId="2" xfId="0" applyFont="1" applyFill="1" applyBorder="1" applyAlignment="1">
      <alignment horizontal="center" vertical="center" wrapText="1"/>
    </xf>
    <xf numFmtId="0" fontId="2" fillId="0" borderId="0" xfId="0" applyFont="1" applyAlignment="1">
      <alignment vertical="center"/>
    </xf>
    <xf numFmtId="9" fontId="2" fillId="0" borderId="49" xfId="4" applyFont="1" applyFill="1" applyBorder="1" applyAlignment="1">
      <alignment horizontal="center" vertical="center"/>
    </xf>
    <xf numFmtId="0" fontId="2" fillId="0" borderId="47" xfId="0" applyFont="1" applyBorder="1" applyAlignment="1">
      <alignment vertical="center"/>
    </xf>
    <xf numFmtId="0" fontId="2" fillId="0" borderId="0" xfId="0" applyFont="1" applyAlignment="1">
      <alignment horizontal="center" vertical="center"/>
    </xf>
    <xf numFmtId="0" fontId="2" fillId="0" borderId="53" xfId="0" applyFont="1" applyBorder="1" applyAlignment="1">
      <alignment horizontal="center" vertical="center"/>
    </xf>
    <xf numFmtId="0" fontId="2" fillId="0" borderId="14" xfId="0" applyFont="1" applyBorder="1" applyAlignment="1">
      <alignment horizontal="center" vertical="center"/>
    </xf>
    <xf numFmtId="165" fontId="2" fillId="0" borderId="0" xfId="4" applyNumberFormat="1" applyFont="1" applyBorder="1" applyAlignment="1">
      <alignment horizontal="center" vertical="center"/>
    </xf>
    <xf numFmtId="8" fontId="2" fillId="0" borderId="2" xfId="4" applyNumberFormat="1" applyFont="1" applyFill="1" applyBorder="1" applyAlignment="1">
      <alignment horizontal="center" vertical="center"/>
    </xf>
    <xf numFmtId="0" fontId="2" fillId="0" borderId="2" xfId="4" applyNumberFormat="1" applyFont="1" applyFill="1" applyBorder="1" applyAlignment="1">
      <alignment horizontal="center" vertical="center"/>
    </xf>
    <xf numFmtId="0" fontId="2" fillId="0" borderId="22" xfId="4" applyNumberFormat="1" applyFont="1" applyFill="1" applyBorder="1" applyAlignment="1">
      <alignment horizontal="center" vertical="center"/>
    </xf>
    <xf numFmtId="0" fontId="2" fillId="0" borderId="16" xfId="4" applyNumberFormat="1" applyFont="1" applyBorder="1" applyAlignment="1">
      <alignment horizontal="center" vertical="center"/>
    </xf>
    <xf numFmtId="0" fontId="2" fillId="0" borderId="2" xfId="4" applyNumberFormat="1" applyFont="1" applyBorder="1" applyAlignment="1">
      <alignment horizontal="center" vertical="center"/>
    </xf>
    <xf numFmtId="0" fontId="2" fillId="0" borderId="22" xfId="4" applyNumberFormat="1" applyFont="1" applyBorder="1" applyAlignment="1">
      <alignment horizontal="center" vertical="center"/>
    </xf>
    <xf numFmtId="9" fontId="2" fillId="0" borderId="16" xfId="4" applyFont="1" applyBorder="1" applyAlignment="1">
      <alignment horizontal="center" vertical="center"/>
    </xf>
    <xf numFmtId="9" fontId="2" fillId="0" borderId="22" xfId="4" applyFont="1" applyBorder="1" applyAlignment="1">
      <alignment horizontal="center" vertical="center"/>
    </xf>
    <xf numFmtId="0" fontId="15" fillId="7" borderId="0" xfId="0" applyFont="1" applyFill="1" applyAlignment="1">
      <alignment horizontal="center" vertical="center"/>
    </xf>
    <xf numFmtId="0" fontId="11" fillId="7" borderId="0" xfId="0" applyFont="1" applyFill="1" applyAlignment="1">
      <alignment vertical="center"/>
    </xf>
    <xf numFmtId="0" fontId="14" fillId="0" borderId="92" xfId="0" applyFont="1" applyBorder="1" applyAlignment="1">
      <alignment horizontal="center" vertical="center"/>
    </xf>
    <xf numFmtId="0" fontId="14" fillId="0" borderId="0" xfId="0" applyFont="1" applyAlignment="1">
      <alignment horizontal="center" vertical="center"/>
    </xf>
    <xf numFmtId="0" fontId="14" fillId="0" borderId="81" xfId="0" applyFont="1" applyBorder="1" applyAlignment="1">
      <alignment horizontal="center" vertical="center"/>
    </xf>
    <xf numFmtId="0" fontId="14" fillId="0" borderId="76" xfId="0" applyFont="1" applyBorder="1" applyAlignment="1">
      <alignment horizontal="center" vertical="center"/>
    </xf>
    <xf numFmtId="0" fontId="14" fillId="0" borderId="91" xfId="0" applyFont="1" applyBorder="1" applyAlignment="1">
      <alignment horizontal="center" vertical="center"/>
    </xf>
    <xf numFmtId="0" fontId="14" fillId="0" borderId="90" xfId="0" applyFont="1" applyBorder="1" applyAlignment="1">
      <alignment horizontal="center" vertical="center"/>
    </xf>
    <xf numFmtId="0" fontId="2" fillId="0" borderId="8"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21" xfId="0" applyFont="1" applyBorder="1" applyAlignment="1">
      <alignment horizontal="center" vertical="center"/>
    </xf>
    <xf numFmtId="0" fontId="14" fillId="0" borderId="71" xfId="0" applyFont="1" applyBorder="1" applyAlignment="1">
      <alignment horizontal="center" vertical="center"/>
    </xf>
    <xf numFmtId="0" fontId="14" fillId="0" borderId="86" xfId="0" applyFont="1" applyBorder="1" applyAlignment="1">
      <alignment horizontal="center" vertical="center"/>
    </xf>
    <xf numFmtId="0" fontId="14" fillId="0" borderId="49"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34" xfId="0" applyFont="1" applyBorder="1" applyAlignment="1">
      <alignment horizontal="center" vertical="center"/>
    </xf>
    <xf numFmtId="0" fontId="2" fillId="0" borderId="73" xfId="0" applyFont="1" applyBorder="1" applyAlignment="1">
      <alignment horizontal="center" vertical="center"/>
    </xf>
    <xf numFmtId="0" fontId="2" fillId="0" borderId="57" xfId="0" applyFont="1" applyBorder="1" applyAlignment="1">
      <alignment horizontal="center" vertical="center"/>
    </xf>
    <xf numFmtId="0" fontId="2" fillId="0" borderId="37" xfId="0" applyFont="1" applyBorder="1" applyAlignment="1">
      <alignment horizontal="center" vertical="center"/>
    </xf>
    <xf numFmtId="0" fontId="14" fillId="0" borderId="28" xfId="0" applyFont="1" applyBorder="1" applyAlignment="1">
      <alignment horizontal="center" vertical="center"/>
    </xf>
    <xf numFmtId="0" fontId="14" fillId="0" borderId="84" xfId="0" applyFont="1" applyBorder="1" applyAlignment="1">
      <alignment horizontal="center" vertical="center"/>
    </xf>
    <xf numFmtId="0" fontId="11" fillId="7" borderId="0" xfId="0" applyFont="1" applyFill="1" applyAlignment="1">
      <alignment horizontal="center" vertical="center"/>
    </xf>
    <xf numFmtId="0" fontId="14" fillId="0" borderId="22" xfId="0" applyFont="1" applyBorder="1" applyAlignment="1">
      <alignment horizontal="center" vertical="center"/>
    </xf>
    <xf numFmtId="166" fontId="2" fillId="0" borderId="33" xfId="5" applyNumberFormat="1" applyFont="1" applyBorder="1" applyAlignment="1">
      <alignment horizontal="center" vertical="center"/>
    </xf>
    <xf numFmtId="166" fontId="2" fillId="0" borderId="72" xfId="5" applyNumberFormat="1" applyFont="1" applyBorder="1" applyAlignment="1">
      <alignment horizontal="center" vertical="center"/>
    </xf>
    <xf numFmtId="166" fontId="2" fillId="0" borderId="80" xfId="5" applyNumberFormat="1" applyFont="1" applyBorder="1" applyAlignment="1">
      <alignment horizontal="center" vertical="center"/>
    </xf>
    <xf numFmtId="166" fontId="2" fillId="0" borderId="82" xfId="5" applyNumberFormat="1" applyFont="1" applyBorder="1" applyAlignment="1">
      <alignment horizontal="center" vertical="center"/>
    </xf>
    <xf numFmtId="166" fontId="2" fillId="0" borderId="16" xfId="5" applyNumberFormat="1" applyFont="1" applyBorder="1" applyAlignment="1">
      <alignment horizontal="center" vertical="center"/>
    </xf>
    <xf numFmtId="166" fontId="2" fillId="0" borderId="2" xfId="5" applyNumberFormat="1" applyFont="1" applyBorder="1" applyAlignment="1">
      <alignment horizontal="center" vertical="center"/>
    </xf>
    <xf numFmtId="166" fontId="2" fillId="0" borderId="3" xfId="5" applyNumberFormat="1" applyFont="1" applyBorder="1" applyAlignment="1">
      <alignment horizontal="center" vertical="center"/>
    </xf>
    <xf numFmtId="166" fontId="2" fillId="0" borderId="20" xfId="5" applyNumberFormat="1" applyFont="1" applyBorder="1" applyAlignment="1">
      <alignment horizontal="center"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66" xfId="0" applyFont="1" applyBorder="1" applyAlignment="1">
      <alignment horizontal="center" vertical="center"/>
    </xf>
    <xf numFmtId="0" fontId="10" fillId="0" borderId="2"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center" vertical="center"/>
    </xf>
    <xf numFmtId="9" fontId="2" fillId="0" borderId="2" xfId="4" applyFont="1" applyBorder="1" applyAlignment="1">
      <alignment horizontal="center" vertical="center"/>
    </xf>
    <xf numFmtId="164" fontId="2" fillId="0" borderId="22" xfId="4" applyNumberFormat="1" applyFont="1" applyBorder="1" applyAlignment="1">
      <alignment horizontal="center" vertical="center"/>
    </xf>
    <xf numFmtId="165" fontId="2" fillId="0" borderId="2" xfId="4" applyNumberFormat="1" applyFont="1" applyBorder="1" applyAlignment="1">
      <alignment horizontal="center" vertical="center"/>
    </xf>
    <xf numFmtId="165" fontId="2" fillId="0" borderId="22" xfId="4" applyNumberFormat="1" applyFont="1" applyBorder="1" applyAlignment="1">
      <alignment horizontal="center" vertical="center"/>
    </xf>
    <xf numFmtId="164" fontId="2" fillId="0" borderId="49" xfId="4" applyNumberFormat="1" applyFont="1" applyFill="1" applyBorder="1" applyAlignment="1">
      <alignment horizontal="center" vertical="center"/>
    </xf>
    <xf numFmtId="164" fontId="2" fillId="0" borderId="14" xfId="4" applyNumberFormat="1" applyFont="1" applyFill="1" applyBorder="1" applyAlignment="1">
      <alignment horizontal="center" vertical="center"/>
    </xf>
    <xf numFmtId="164" fontId="2" fillId="0" borderId="2" xfId="4" applyNumberFormat="1" applyFont="1" applyFill="1" applyBorder="1" applyAlignment="1">
      <alignment horizontal="center" vertical="center"/>
    </xf>
    <xf numFmtId="164" fontId="2" fillId="0" borderId="0" xfId="4" applyNumberFormat="1" applyFont="1" applyFill="1" applyBorder="1" applyAlignment="1">
      <alignment horizontal="center" vertical="center"/>
    </xf>
    <xf numFmtId="164" fontId="2" fillId="0" borderId="22" xfId="4" applyNumberFormat="1" applyFont="1" applyFill="1" applyBorder="1" applyAlignment="1">
      <alignment horizontal="center" vertical="center"/>
    </xf>
    <xf numFmtId="0" fontId="2" fillId="0" borderId="49" xfId="4" applyNumberFormat="1" applyFont="1" applyFill="1" applyBorder="1" applyAlignment="1">
      <alignment horizontal="center" vertical="center"/>
    </xf>
    <xf numFmtId="164" fontId="2" fillId="0" borderId="49" xfId="4" applyNumberFormat="1" applyFont="1" applyBorder="1" applyAlignment="1">
      <alignment horizontal="center" vertical="center"/>
    </xf>
    <xf numFmtId="0" fontId="2" fillId="0" borderId="49" xfId="4" applyNumberFormat="1" applyFont="1" applyBorder="1" applyAlignment="1">
      <alignment horizontal="center" vertical="center"/>
    </xf>
    <xf numFmtId="10" fontId="2" fillId="0" borderId="49" xfId="4" applyNumberFormat="1" applyFont="1" applyFill="1" applyBorder="1" applyAlignment="1">
      <alignment horizontal="center" vertical="center"/>
    </xf>
    <xf numFmtId="0" fontId="16" fillId="2" borderId="2" xfId="0" applyFont="1" applyFill="1" applyBorder="1" applyAlignment="1">
      <alignment horizontal="center" vertical="center" wrapText="1"/>
    </xf>
    <xf numFmtId="0" fontId="17" fillId="0" borderId="0" xfId="0" applyFont="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83" xfId="0" applyFont="1" applyBorder="1" applyAlignment="1">
      <alignment horizontal="center" vertical="center"/>
    </xf>
    <xf numFmtId="0" fontId="18" fillId="0" borderId="49" xfId="0" applyFont="1" applyBorder="1" applyAlignment="1">
      <alignment horizontal="center" vertical="center"/>
    </xf>
    <xf numFmtId="0" fontId="17" fillId="0" borderId="52" xfId="0" applyFont="1" applyBorder="1" applyAlignment="1">
      <alignment horizontal="center" vertical="center"/>
    </xf>
    <xf numFmtId="0" fontId="17" fillId="0" borderId="4" xfId="0" applyFont="1" applyBorder="1" applyAlignment="1">
      <alignment horizontal="center" vertical="center"/>
    </xf>
    <xf numFmtId="0" fontId="17" fillId="0" borderId="53" xfId="0" applyFont="1" applyBorder="1" applyAlignment="1">
      <alignment horizontal="center" vertical="center"/>
    </xf>
    <xf numFmtId="0" fontId="17" fillId="0" borderId="14" xfId="0" applyFont="1" applyBorder="1" applyAlignment="1">
      <alignment horizontal="center" vertical="center"/>
    </xf>
    <xf numFmtId="0" fontId="18" fillId="0" borderId="84" xfId="0" applyFont="1" applyBorder="1" applyAlignment="1">
      <alignment horizontal="center" vertical="center"/>
    </xf>
    <xf numFmtId="0" fontId="18" fillId="0" borderId="88" xfId="0" applyFont="1" applyBorder="1" applyAlignment="1">
      <alignment horizontal="center" vertical="center"/>
    </xf>
    <xf numFmtId="0" fontId="18" fillId="0" borderId="87" xfId="0" applyFont="1" applyBorder="1" applyAlignment="1">
      <alignment horizontal="center" vertical="center"/>
    </xf>
    <xf numFmtId="0" fontId="19" fillId="0" borderId="16" xfId="0" applyFont="1" applyBorder="1" applyAlignment="1">
      <alignment horizontal="center" vertical="center"/>
    </xf>
    <xf numFmtId="0" fontId="19" fillId="0" borderId="22" xfId="0" applyFont="1" applyBorder="1" applyAlignment="1">
      <alignment horizontal="center" vertical="center"/>
    </xf>
    <xf numFmtId="164" fontId="19" fillId="0" borderId="14" xfId="4" applyNumberFormat="1" applyFont="1" applyFill="1" applyBorder="1" applyAlignment="1">
      <alignment horizontal="center" vertical="center"/>
    </xf>
    <xf numFmtId="164" fontId="19" fillId="0" borderId="0" xfId="4" applyNumberFormat="1" applyFont="1" applyFill="1" applyBorder="1" applyAlignment="1">
      <alignment horizontal="center" vertical="center"/>
    </xf>
    <xf numFmtId="0" fontId="18" fillId="0" borderId="28" xfId="0" applyFont="1" applyBorder="1" applyAlignment="1">
      <alignment horizontal="center" vertical="center"/>
    </xf>
    <xf numFmtId="9" fontId="17" fillId="0" borderId="49" xfId="4" applyFont="1" applyFill="1" applyBorder="1" applyAlignment="1">
      <alignment horizontal="center" vertical="center"/>
    </xf>
    <xf numFmtId="0" fontId="18" fillId="0" borderId="26" xfId="0" applyFont="1" applyBorder="1" applyAlignment="1">
      <alignment horizontal="center" vertical="center"/>
    </xf>
    <xf numFmtId="0" fontId="17" fillId="0" borderId="47" xfId="0" applyFont="1" applyBorder="1" applyAlignment="1">
      <alignment horizontal="center" vertical="center"/>
    </xf>
    <xf numFmtId="9" fontId="17" fillId="0" borderId="49" xfId="4" applyFont="1" applyBorder="1" applyAlignment="1">
      <alignment horizontal="center" vertical="center"/>
    </xf>
    <xf numFmtId="0" fontId="18" fillId="0" borderId="85" xfId="0" applyFont="1" applyBorder="1" applyAlignment="1">
      <alignment horizontal="center" vertical="center"/>
    </xf>
    <xf numFmtId="0" fontId="19" fillId="0" borderId="49" xfId="4" applyNumberFormat="1" applyFont="1" applyFill="1" applyBorder="1" applyAlignment="1">
      <alignment horizontal="center" vertical="center"/>
    </xf>
    <xf numFmtId="165" fontId="17" fillId="0" borderId="0" xfId="4" applyNumberFormat="1" applyFont="1" applyBorder="1" applyAlignment="1">
      <alignment horizontal="center" vertical="center"/>
    </xf>
    <xf numFmtId="0" fontId="20" fillId="7" borderId="0" xfId="0" applyFont="1" applyFill="1" applyAlignment="1">
      <alignment horizontal="center" vertical="center"/>
    </xf>
    <xf numFmtId="3" fontId="2" fillId="0" borderId="49" xfId="4" applyNumberFormat="1" applyFont="1" applyBorder="1" applyAlignment="1">
      <alignment horizontal="center" vertical="center"/>
    </xf>
    <xf numFmtId="0" fontId="2" fillId="0" borderId="1" xfId="0" applyFont="1" applyBorder="1" applyAlignment="1">
      <alignment vertical="center"/>
    </xf>
    <xf numFmtId="0" fontId="2" fillId="0" borderId="13" xfId="0" applyFont="1" applyBorder="1" applyAlignment="1">
      <alignment vertical="center"/>
    </xf>
    <xf numFmtId="0" fontId="2" fillId="0" borderId="12" xfId="0" applyFont="1" applyBorder="1" applyAlignment="1">
      <alignment vertical="center"/>
    </xf>
    <xf numFmtId="0" fontId="2" fillId="6" borderId="11" xfId="0" applyFont="1" applyFill="1" applyBorder="1" applyAlignment="1">
      <alignment horizontal="left" vertical="center"/>
    </xf>
    <xf numFmtId="0" fontId="2" fillId="0" borderId="11" xfId="0" applyFont="1" applyBorder="1" applyAlignment="1">
      <alignment vertical="center"/>
    </xf>
    <xf numFmtId="0" fontId="13" fillId="0" borderId="11" xfId="0" applyFont="1" applyBorder="1" applyAlignment="1">
      <alignment horizontal="left" vertical="center" wrapText="1"/>
    </xf>
    <xf numFmtId="0" fontId="2" fillId="5" borderId="11" xfId="0" applyFont="1" applyFill="1" applyBorder="1" applyAlignment="1">
      <alignment horizontal="left" vertical="center" wrapText="1"/>
    </xf>
    <xf numFmtId="0" fontId="2" fillId="6" borderId="1" xfId="0" applyFont="1" applyFill="1" applyBorder="1" applyAlignment="1">
      <alignment vertical="center"/>
    </xf>
    <xf numFmtId="0" fontId="2" fillId="6" borderId="47" xfId="0" applyFont="1" applyFill="1" applyBorder="1" applyAlignment="1">
      <alignment vertical="center" wrapText="1"/>
    </xf>
    <xf numFmtId="0" fontId="2" fillId="0" borderId="11" xfId="0" applyFont="1" applyBorder="1" applyAlignment="1">
      <alignment horizontal="left" vertical="center" wrapText="1"/>
    </xf>
    <xf numFmtId="0" fontId="13" fillId="0" borderId="0" xfId="0" applyFont="1" applyAlignment="1">
      <alignment vertical="center"/>
    </xf>
    <xf numFmtId="0" fontId="13" fillId="0" borderId="0" xfId="0" applyFont="1" applyAlignment="1">
      <alignment horizontal="center" vertical="center"/>
    </xf>
    <xf numFmtId="0" fontId="21" fillId="0" borderId="0" xfId="0" applyFont="1" applyAlignment="1">
      <alignment horizontal="center" vertical="center"/>
    </xf>
    <xf numFmtId="164" fontId="24" fillId="0" borderId="0" xfId="4" applyNumberFormat="1" applyFont="1" applyFill="1" applyBorder="1" applyAlignment="1">
      <alignment horizontal="center" vertical="center"/>
    </xf>
    <xf numFmtId="164" fontId="24" fillId="0" borderId="2" xfId="4" applyNumberFormat="1" applyFont="1" applyFill="1" applyBorder="1" applyAlignment="1">
      <alignment horizontal="center" vertical="center"/>
    </xf>
    <xf numFmtId="0" fontId="18" fillId="0" borderId="0" xfId="0" applyFont="1" applyAlignment="1">
      <alignment horizontal="center" vertical="center"/>
    </xf>
    <xf numFmtId="0" fontId="3" fillId="2" borderId="2" xfId="0" applyFont="1" applyFill="1" applyBorder="1" applyAlignment="1">
      <alignment vertical="center"/>
    </xf>
    <xf numFmtId="0" fontId="4" fillId="2" borderId="2" xfId="0" applyFont="1" applyFill="1" applyBorder="1" applyAlignment="1">
      <alignment vertical="center" wrapText="1"/>
    </xf>
    <xf numFmtId="0" fontId="4" fillId="0" borderId="0" xfId="0" applyFont="1" applyAlignment="1">
      <alignment vertical="center"/>
    </xf>
    <xf numFmtId="0" fontId="5" fillId="0" borderId="0" xfId="0" applyFont="1"/>
    <xf numFmtId="3" fontId="2" fillId="0" borderId="22" xfId="0" applyNumberFormat="1" applyFont="1" applyBorder="1" applyAlignment="1">
      <alignment horizontal="center" vertical="center"/>
    </xf>
    <xf numFmtId="3" fontId="10" fillId="0" borderId="22" xfId="0" applyNumberFormat="1" applyFont="1" applyBorder="1" applyAlignment="1">
      <alignment horizontal="center" vertical="center"/>
    </xf>
    <xf numFmtId="3" fontId="2" fillId="0" borderId="49" xfId="0" applyNumberFormat="1" applyFont="1" applyBorder="1" applyAlignment="1">
      <alignment horizontal="center" vertical="center"/>
    </xf>
    <xf numFmtId="0" fontId="10" fillId="0" borderId="26" xfId="0" applyFont="1" applyBorder="1" applyAlignment="1">
      <alignment horizontal="center" vertical="center"/>
    </xf>
    <xf numFmtId="0" fontId="14" fillId="0" borderId="93" xfId="0" applyFont="1" applyBorder="1" applyAlignment="1">
      <alignment horizontal="center" vertical="center"/>
    </xf>
    <xf numFmtId="0" fontId="25" fillId="9" borderId="11" xfId="0" applyFont="1" applyFill="1" applyBorder="1" applyAlignment="1">
      <alignment horizontal="center" vertical="top" wrapText="1"/>
    </xf>
    <xf numFmtId="164" fontId="2" fillId="0" borderId="46"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1" xfId="0" applyNumberFormat="1" applyFont="1" applyBorder="1" applyAlignment="1">
      <alignment horizontal="center" vertical="center"/>
    </xf>
    <xf numFmtId="164" fontId="2" fillId="0" borderId="2" xfId="0" applyNumberFormat="1" applyFont="1" applyBorder="1" applyAlignment="1">
      <alignment horizontal="center"/>
    </xf>
    <xf numFmtId="9" fontId="2" fillId="0" borderId="46" xfId="0" applyNumberFormat="1" applyFont="1" applyBorder="1" applyAlignment="1">
      <alignment horizontal="center" vertical="center"/>
    </xf>
    <xf numFmtId="9" fontId="2" fillId="4" borderId="46" xfId="0" applyNumberFormat="1" applyFont="1" applyFill="1" applyBorder="1" applyAlignment="1">
      <alignment horizontal="center" vertical="center"/>
    </xf>
    <xf numFmtId="0" fontId="25" fillId="9" borderId="11" xfId="0" applyFont="1" applyFill="1" applyBorder="1" applyAlignment="1">
      <alignment horizontal="left" vertical="top" wrapText="1"/>
    </xf>
    <xf numFmtId="0" fontId="13" fillId="0" borderId="0" xfId="0" applyFont="1" applyAlignment="1">
      <alignment wrapText="1"/>
    </xf>
    <xf numFmtId="0" fontId="13" fillId="0" borderId="0" xfId="0" applyFont="1" applyAlignment="1">
      <alignment horizontal="left" vertical="top" wrapText="1"/>
    </xf>
    <xf numFmtId="9" fontId="2" fillId="0" borderId="15" xfId="0" applyNumberFormat="1" applyFont="1" applyBorder="1" applyAlignment="1">
      <alignment horizontal="center" vertical="center"/>
    </xf>
    <xf numFmtId="9" fontId="2" fillId="0" borderId="19" xfId="0" applyNumberFormat="1" applyFont="1" applyBorder="1" applyAlignment="1">
      <alignment horizontal="center" vertical="center"/>
    </xf>
    <xf numFmtId="0" fontId="25" fillId="9" borderId="11" xfId="0" applyFont="1" applyFill="1" applyBorder="1" applyAlignment="1">
      <alignment wrapText="1"/>
    </xf>
    <xf numFmtId="0" fontId="13" fillId="9" borderId="11" xfId="0" applyFont="1" applyFill="1" applyBorder="1" applyAlignment="1">
      <alignment horizontal="left" vertical="top" wrapText="1"/>
    </xf>
    <xf numFmtId="0" fontId="13" fillId="0" borderId="11" xfId="0" applyFont="1" applyBorder="1" applyAlignment="1">
      <alignment horizontal="left" vertical="top" wrapText="1"/>
    </xf>
    <xf numFmtId="165" fontId="2" fillId="0" borderId="18" xfId="0" applyNumberFormat="1" applyFont="1" applyBorder="1"/>
    <xf numFmtId="0" fontId="2" fillId="0" borderId="47" xfId="0" applyFont="1" applyBorder="1" applyAlignment="1">
      <alignment horizontal="center" vertical="center"/>
    </xf>
    <xf numFmtId="165" fontId="2" fillId="0" borderId="18" xfId="4" applyNumberFormat="1" applyFont="1" applyBorder="1"/>
    <xf numFmtId="8" fontId="2" fillId="4" borderId="18" xfId="0" applyNumberFormat="1" applyFont="1" applyFill="1" applyBorder="1" applyAlignment="1">
      <alignment horizontal="center" vertical="center"/>
    </xf>
    <xf numFmtId="0" fontId="20" fillId="9" borderId="11" xfId="0" applyFont="1" applyFill="1" applyBorder="1" applyAlignment="1">
      <alignment vertical="top"/>
    </xf>
    <xf numFmtId="0" fontId="25" fillId="0" borderId="11" xfId="0" applyFont="1" applyBorder="1" applyAlignment="1">
      <alignment vertical="top" wrapText="1"/>
    </xf>
    <xf numFmtId="0" fontId="25" fillId="9" borderId="1" xfId="0" applyFont="1" applyFill="1" applyBorder="1" applyAlignment="1">
      <alignment wrapText="1"/>
    </xf>
    <xf numFmtId="0" fontId="25" fillId="9" borderId="13" xfId="0" applyFont="1" applyFill="1" applyBorder="1" applyAlignment="1">
      <alignment wrapText="1"/>
    </xf>
    <xf numFmtId="0" fontId="25" fillId="9" borderId="12" xfId="0" applyFont="1" applyFill="1" applyBorder="1" applyAlignment="1">
      <alignment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3" fillId="9" borderId="11" xfId="0" applyFont="1" applyFill="1" applyBorder="1" applyAlignment="1">
      <alignment vertical="center" wrapText="1"/>
    </xf>
    <xf numFmtId="165" fontId="2" fillId="0" borderId="18" xfId="0" applyNumberFormat="1" applyFont="1" applyBorder="1" applyAlignment="1">
      <alignment horizontal="right"/>
    </xf>
    <xf numFmtId="164" fontId="2" fillId="0" borderId="18" xfId="0" applyNumberFormat="1" applyFont="1" applyBorder="1" applyAlignment="1">
      <alignment horizontal="center" vertical="center"/>
    </xf>
    <xf numFmtId="0" fontId="2" fillId="4" borderId="55" xfId="0" applyFont="1" applyFill="1" applyBorder="1"/>
    <xf numFmtId="0" fontId="13" fillId="9" borderId="11" xfId="0" applyFont="1" applyFill="1" applyBorder="1" applyAlignment="1">
      <alignment horizontal="left" vertical="center" wrapText="1"/>
    </xf>
    <xf numFmtId="9" fontId="2" fillId="0" borderId="55" xfId="4" applyFont="1" applyBorder="1" applyAlignment="1">
      <alignment horizontal="center"/>
    </xf>
    <xf numFmtId="9" fontId="2" fillId="0" borderId="55" xfId="0" applyNumberFormat="1" applyFont="1" applyBorder="1" applyAlignment="1">
      <alignment horizontal="center" vertical="center"/>
    </xf>
    <xf numFmtId="0" fontId="13" fillId="0" borderId="94" xfId="0" applyFont="1" applyBorder="1" applyAlignment="1">
      <alignment horizontal="left" vertical="center" wrapText="1"/>
    </xf>
    <xf numFmtId="0" fontId="4" fillId="0" borderId="0" xfId="0" applyFont="1" applyAlignment="1">
      <alignment vertical="center" wrapText="1"/>
    </xf>
    <xf numFmtId="0" fontId="2" fillId="0" borderId="0" xfId="0" applyFont="1" applyAlignment="1">
      <alignment wrapText="1"/>
    </xf>
    <xf numFmtId="0" fontId="13" fillId="0" borderId="94" xfId="0" applyFont="1" applyBorder="1" applyAlignment="1">
      <alignment vertical="center" wrapText="1"/>
    </xf>
    <xf numFmtId="0" fontId="2" fillId="0" borderId="0" xfId="0" applyFont="1" applyAlignment="1">
      <alignment horizontal="left" vertical="center" wrapText="1"/>
    </xf>
    <xf numFmtId="0" fontId="11" fillId="7" borderId="0" xfId="0" applyFont="1" applyFill="1" applyAlignment="1">
      <alignment wrapText="1"/>
    </xf>
    <xf numFmtId="0" fontId="13" fillId="0" borderId="95" xfId="0" applyFont="1" applyBorder="1" applyAlignment="1">
      <alignment wrapText="1"/>
    </xf>
    <xf numFmtId="0" fontId="13" fillId="0" borderId="11" xfId="0" applyFont="1" applyBorder="1" applyAlignment="1">
      <alignment wrapText="1"/>
    </xf>
    <xf numFmtId="9" fontId="2" fillId="10" borderId="19" xfId="0" applyNumberFormat="1" applyFont="1" applyFill="1" applyBorder="1" applyAlignment="1">
      <alignment horizontal="center" vertical="center"/>
    </xf>
    <xf numFmtId="0" fontId="2" fillId="10" borderId="55" xfId="0" applyFont="1" applyFill="1" applyBorder="1" applyAlignment="1">
      <alignment horizontal="center" vertical="center"/>
    </xf>
    <xf numFmtId="0" fontId="2" fillId="10" borderId="0" xfId="0" applyFont="1" applyFill="1" applyAlignment="1">
      <alignment wrapText="1"/>
    </xf>
    <xf numFmtId="3" fontId="2" fillId="10" borderId="49" xfId="4" applyNumberFormat="1" applyFont="1" applyFill="1" applyBorder="1" applyAlignment="1">
      <alignment horizontal="center" vertical="center"/>
    </xf>
    <xf numFmtId="164" fontId="2" fillId="10" borderId="49" xfId="4" applyNumberFormat="1" applyFont="1" applyFill="1" applyBorder="1" applyAlignment="1">
      <alignment horizontal="center" vertical="center"/>
    </xf>
    <xf numFmtId="0" fontId="26" fillId="0" borderId="0" xfId="0" applyFont="1"/>
    <xf numFmtId="0" fontId="26" fillId="0" borderId="0" xfId="0" applyFont="1" applyAlignment="1">
      <alignment wrapText="1"/>
    </xf>
    <xf numFmtId="0" fontId="29" fillId="0" borderId="0" xfId="0" applyFont="1" applyAlignment="1">
      <alignment horizontal="left" vertical="top" wrapText="1"/>
    </xf>
    <xf numFmtId="43" fontId="26" fillId="0" borderId="0" xfId="5" applyFont="1" applyAlignment="1">
      <alignment horizontal="center"/>
    </xf>
    <xf numFmtId="0" fontId="26" fillId="8" borderId="0" xfId="0" applyFont="1" applyFill="1"/>
    <xf numFmtId="0" fontId="30" fillId="0" borderId="0" xfId="0" applyFont="1" applyAlignment="1">
      <alignment wrapText="1"/>
    </xf>
    <xf numFmtId="0" fontId="26" fillId="0" borderId="0" xfId="0" applyFont="1" applyAlignment="1">
      <alignment vertical="center"/>
    </xf>
    <xf numFmtId="0" fontId="26" fillId="0" borderId="0" xfId="0" applyFont="1" applyAlignment="1">
      <alignment vertical="center" wrapText="1"/>
    </xf>
    <xf numFmtId="9" fontId="26" fillId="0" borderId="0" xfId="4" applyFont="1" applyBorder="1" applyAlignment="1">
      <alignment wrapText="1"/>
    </xf>
    <xf numFmtId="0" fontId="30" fillId="0" borderId="0" xfId="0" applyFont="1" applyAlignment="1">
      <alignment horizontal="left" wrapText="1"/>
    </xf>
    <xf numFmtId="43" fontId="30" fillId="0" borderId="0" xfId="5" applyFont="1" applyBorder="1" applyAlignment="1">
      <alignment horizontal="center"/>
    </xf>
    <xf numFmtId="0" fontId="32" fillId="8" borderId="0" xfId="0" applyFont="1" applyFill="1"/>
    <xf numFmtId="0" fontId="33" fillId="8" borderId="0" xfId="0" applyFont="1" applyFill="1"/>
    <xf numFmtId="0" fontId="35" fillId="8" borderId="0" xfId="0" applyFont="1" applyFill="1"/>
    <xf numFmtId="0" fontId="36" fillId="8" borderId="0" xfId="0" applyFont="1" applyFill="1"/>
    <xf numFmtId="0" fontId="31" fillId="0" borderId="0" xfId="0" applyFont="1" applyAlignment="1">
      <alignment horizontal="left" vertical="top"/>
    </xf>
    <xf numFmtId="0" fontId="37" fillId="0" borderId="0" xfId="0" applyFont="1" applyAlignment="1">
      <alignment horizontal="left" vertical="top"/>
    </xf>
    <xf numFmtId="0" fontId="33" fillId="15" borderId="0" xfId="0" applyFont="1" applyFill="1" applyBorder="1"/>
    <xf numFmtId="9" fontId="33" fillId="15" borderId="0" xfId="0" applyNumberFormat="1" applyFont="1" applyFill="1" applyBorder="1"/>
    <xf numFmtId="0" fontId="41" fillId="0" borderId="11" xfId="0" applyFont="1" applyBorder="1" applyAlignment="1">
      <alignment vertical="top" wrapText="1"/>
    </xf>
    <xf numFmtId="0" fontId="43" fillId="0" borderId="0" xfId="0" applyFont="1" applyAlignment="1">
      <alignment vertical="top" wrapText="1"/>
    </xf>
    <xf numFmtId="0" fontId="42" fillId="0" borderId="0" xfId="0" applyFont="1"/>
    <xf numFmtId="0" fontId="45" fillId="14" borderId="0" xfId="1" applyNumberFormat="1" applyFont="1" applyFill="1" applyAlignment="1">
      <alignment vertical="top"/>
    </xf>
    <xf numFmtId="0" fontId="46" fillId="14" borderId="0" xfId="0" applyFont="1" applyFill="1"/>
    <xf numFmtId="0" fontId="46" fillId="14" borderId="0" xfId="0" applyFont="1" applyFill="1" applyAlignment="1">
      <alignment vertical="top" wrapText="1"/>
    </xf>
    <xf numFmtId="0" fontId="46" fillId="14" borderId="0" xfId="0" applyFont="1" applyFill="1" applyAlignment="1">
      <alignment vertical="center"/>
    </xf>
    <xf numFmtId="0" fontId="46" fillId="14" borderId="0" xfId="0" applyFont="1" applyFill="1" applyAlignment="1">
      <alignment horizontal="center" vertical="center"/>
    </xf>
    <xf numFmtId="0" fontId="40" fillId="14" borderId="0" xfId="0" applyFont="1" applyFill="1" applyAlignment="1">
      <alignment horizontal="center" vertical="center"/>
    </xf>
    <xf numFmtId="0" fontId="47" fillId="14" borderId="0" xfId="0" applyFont="1" applyFill="1" applyAlignment="1">
      <alignment horizontal="center" vertical="center"/>
    </xf>
    <xf numFmtId="0" fontId="48" fillId="14" borderId="0" xfId="1" applyNumberFormat="1" applyFont="1" applyFill="1" applyAlignment="1">
      <alignment vertical="top"/>
    </xf>
    <xf numFmtId="0" fontId="38" fillId="14" borderId="55" xfId="0" applyFont="1" applyFill="1" applyBorder="1" applyAlignment="1">
      <alignment vertical="center"/>
    </xf>
    <xf numFmtId="0" fontId="39" fillId="14" borderId="56" xfId="0" applyFont="1" applyFill="1" applyBorder="1" applyAlignment="1">
      <alignment vertical="center" wrapText="1"/>
    </xf>
    <xf numFmtId="0" fontId="28" fillId="0" borderId="0" xfId="0" applyFont="1" applyAlignment="1">
      <alignment horizontal="left" vertical="top"/>
    </xf>
    <xf numFmtId="0" fontId="39" fillId="0" borderId="0" xfId="0" applyFont="1" applyAlignment="1">
      <alignment vertical="center"/>
    </xf>
    <xf numFmtId="1" fontId="42" fillId="0" borderId="0" xfId="0" applyNumberFormat="1" applyFont="1"/>
    <xf numFmtId="0" fontId="33" fillId="0" borderId="0" xfId="0" applyFont="1"/>
    <xf numFmtId="0" fontId="33" fillId="0" borderId="0" xfId="0" applyFont="1" applyAlignment="1">
      <alignment wrapText="1"/>
    </xf>
    <xf numFmtId="0" fontId="44" fillId="8" borderId="0" xfId="0" applyFont="1" applyFill="1"/>
    <xf numFmtId="0" fontId="42" fillId="8" borderId="0" xfId="0" applyFont="1" applyFill="1"/>
    <xf numFmtId="167" fontId="42" fillId="0" borderId="0" xfId="4" applyNumberFormat="1" applyFont="1" applyFill="1" applyBorder="1" applyAlignment="1">
      <alignment horizontal="center" vertical="center"/>
    </xf>
    <xf numFmtId="0" fontId="42" fillId="0" borderId="0" xfId="0" applyFont="1" applyAlignment="1">
      <alignment vertical="top"/>
    </xf>
    <xf numFmtId="0" fontId="42" fillId="0" borderId="0" xfId="0" applyFont="1" applyAlignment="1">
      <alignment vertical="top" wrapText="1"/>
    </xf>
    <xf numFmtId="0" fontId="42" fillId="0" borderId="0" xfId="0" applyFont="1" applyAlignment="1">
      <alignment horizontal="center" vertical="center"/>
    </xf>
    <xf numFmtId="0" fontId="49" fillId="14" borderId="0" xfId="0" applyFont="1" applyFill="1" applyAlignment="1">
      <alignment vertical="top" wrapText="1"/>
    </xf>
    <xf numFmtId="0" fontId="49" fillId="14" borderId="0" xfId="0" applyFont="1" applyFill="1"/>
    <xf numFmtId="0" fontId="49" fillId="14" borderId="0" xfId="0" applyFont="1" applyFill="1" applyAlignment="1">
      <alignment horizontal="center" vertical="center"/>
    </xf>
    <xf numFmtId="0" fontId="38" fillId="14" borderId="0" xfId="0" applyFont="1" applyFill="1" applyAlignment="1">
      <alignment horizontal="center" vertical="center"/>
    </xf>
    <xf numFmtId="0" fontId="50" fillId="14" borderId="0" xfId="0" applyFont="1" applyFill="1" applyAlignment="1">
      <alignment horizontal="center" vertical="center"/>
    </xf>
    <xf numFmtId="0" fontId="42" fillId="0" borderId="0" xfId="0" applyFont="1" applyAlignment="1">
      <alignment horizontal="center" vertical="top" wrapText="1"/>
    </xf>
    <xf numFmtId="0" fontId="51" fillId="0" borderId="0" xfId="0" applyFont="1" applyAlignment="1">
      <alignment horizontal="center" vertical="center"/>
    </xf>
    <xf numFmtId="0" fontId="44" fillId="0" borderId="0" xfId="0" applyFont="1"/>
    <xf numFmtId="0" fontId="42" fillId="0" borderId="0" xfId="0" applyFont="1" applyAlignment="1">
      <alignment vertical="center"/>
    </xf>
    <xf numFmtId="0" fontId="52" fillId="0" borderId="0" xfId="0" applyFont="1" applyAlignment="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2" fillId="0" borderId="0" xfId="0" applyFont="1" applyFill="1"/>
    <xf numFmtId="0" fontId="55" fillId="14" borderId="0" xfId="1" applyNumberFormat="1" applyFont="1" applyFill="1" applyAlignment="1">
      <alignment vertical="top"/>
    </xf>
    <xf numFmtId="0" fontId="29" fillId="0" borderId="0" xfId="0" applyFont="1" applyAlignment="1">
      <alignment horizontal="right" vertical="center" wrapText="1"/>
    </xf>
    <xf numFmtId="0" fontId="42" fillId="0" borderId="0" xfId="0" applyFont="1" applyAlignment="1">
      <alignment horizontal="right" vertical="center"/>
    </xf>
    <xf numFmtId="0" fontId="49" fillId="14" borderId="0" xfId="0" applyFont="1" applyFill="1" applyAlignment="1">
      <alignment horizontal="right" vertical="center"/>
    </xf>
    <xf numFmtId="0" fontId="44" fillId="0" borderId="0" xfId="0" applyFont="1" applyAlignment="1">
      <alignment horizontal="right" vertical="center"/>
    </xf>
    <xf numFmtId="0" fontId="56" fillId="14" borderId="14" xfId="0" applyFont="1" applyFill="1" applyBorder="1" applyAlignment="1">
      <alignment horizontal="center" vertical="center" wrapText="1"/>
    </xf>
    <xf numFmtId="0" fontId="56" fillId="14" borderId="14" xfId="0" applyFont="1" applyFill="1" applyBorder="1" applyAlignment="1">
      <alignment horizontal="right" vertical="center" wrapText="1"/>
    </xf>
    <xf numFmtId="0" fontId="56" fillId="14" borderId="35" xfId="0" applyFont="1" applyFill="1" applyBorder="1" applyAlignment="1">
      <alignment horizontal="center" vertical="center" wrapText="1"/>
    </xf>
    <xf numFmtId="0" fontId="49" fillId="18" borderId="39" xfId="0" applyFont="1" applyFill="1" applyBorder="1" applyAlignment="1"/>
    <xf numFmtId="0" fontId="49" fillId="18" borderId="14" xfId="0" applyFont="1" applyFill="1" applyBorder="1" applyAlignment="1"/>
    <xf numFmtId="0" fontId="56" fillId="18" borderId="14" xfId="0" applyFont="1" applyFill="1" applyBorder="1"/>
    <xf numFmtId="0" fontId="56" fillId="18" borderId="14" xfId="0" applyFont="1" applyFill="1" applyBorder="1" applyAlignment="1">
      <alignment horizontal="right" vertical="center"/>
    </xf>
    <xf numFmtId="0" fontId="56" fillId="18" borderId="14" xfId="0" applyFont="1" applyFill="1" applyBorder="1" applyAlignment="1">
      <alignment horizontal="center" vertical="center"/>
    </xf>
    <xf numFmtId="0" fontId="49" fillId="18" borderId="14" xfId="0" applyFont="1" applyFill="1" applyBorder="1" applyAlignment="1">
      <alignment horizontal="right" vertical="center"/>
    </xf>
    <xf numFmtId="0" fontId="57" fillId="0" borderId="40" xfId="0" applyFont="1" applyBorder="1" applyAlignment="1"/>
    <xf numFmtId="0" fontId="57" fillId="0" borderId="0" xfId="0" applyFont="1" applyBorder="1" applyAlignment="1"/>
    <xf numFmtId="0" fontId="58" fillId="0" borderId="0" xfId="0" applyFont="1" applyBorder="1" applyAlignment="1">
      <alignment horizontal="right" vertical="center"/>
    </xf>
    <xf numFmtId="0" fontId="58" fillId="0" borderId="0" xfId="0" applyFont="1" applyBorder="1" applyAlignment="1">
      <alignment horizontal="center" vertical="center"/>
    </xf>
    <xf numFmtId="0" fontId="58" fillId="0" borderId="0" xfId="0" applyFont="1" applyBorder="1"/>
    <xf numFmtId="0" fontId="58" fillId="0" borderId="36" xfId="0" applyFont="1" applyBorder="1"/>
    <xf numFmtId="0" fontId="58" fillId="0" borderId="15" xfId="0" applyFont="1" applyBorder="1" applyAlignment="1">
      <alignment horizontal="left"/>
    </xf>
    <xf numFmtId="0" fontId="57" fillId="0" borderId="16" xfId="0" applyFont="1" applyBorder="1" applyAlignment="1">
      <alignment horizontal="left"/>
    </xf>
    <xf numFmtId="166" fontId="58" fillId="0" borderId="130" xfId="0" applyNumberFormat="1" applyFont="1" applyBorder="1" applyAlignment="1">
      <alignment horizontal="right" vertical="center"/>
    </xf>
    <xf numFmtId="166" fontId="58" fillId="0" borderId="132" xfId="5" applyNumberFormat="1" applyFont="1" applyBorder="1" applyAlignment="1">
      <alignment horizontal="right" vertical="center"/>
    </xf>
    <xf numFmtId="0" fontId="58" fillId="0" borderId="18" xfId="0" applyFont="1" applyBorder="1" applyAlignment="1">
      <alignment vertical="top" wrapText="1"/>
    </xf>
    <xf numFmtId="166" fontId="58" fillId="0" borderId="134" xfId="5" applyNumberFormat="1" applyFont="1" applyBorder="1" applyAlignment="1">
      <alignment horizontal="right" vertical="center"/>
    </xf>
    <xf numFmtId="166" fontId="58" fillId="0" borderId="72" xfId="5" applyNumberFormat="1" applyFont="1" applyBorder="1" applyAlignment="1">
      <alignment horizontal="right" vertical="center"/>
    </xf>
    <xf numFmtId="166" fontId="58" fillId="0" borderId="134" xfId="5" applyNumberFormat="1" applyFont="1" applyFill="1" applyBorder="1" applyAlignment="1">
      <alignment horizontal="right" vertical="center"/>
    </xf>
    <xf numFmtId="166" fontId="58" fillId="0" borderId="80" xfId="5" applyNumberFormat="1" applyFont="1" applyBorder="1" applyAlignment="1">
      <alignment horizontal="right" vertical="center"/>
    </xf>
    <xf numFmtId="0" fontId="58" fillId="0" borderId="19" xfId="0" applyFont="1" applyBorder="1" applyAlignment="1">
      <alignment vertical="top" wrapText="1"/>
    </xf>
    <xf numFmtId="166" fontId="58" fillId="0" borderId="135" xfId="5" applyNumberFormat="1" applyFont="1" applyFill="1" applyBorder="1" applyAlignment="1">
      <alignment horizontal="right" vertical="center"/>
    </xf>
    <xf numFmtId="166" fontId="58" fillId="0" borderId="137" xfId="5" applyNumberFormat="1" applyFont="1" applyBorder="1" applyAlignment="1">
      <alignment horizontal="right" vertical="center"/>
    </xf>
    <xf numFmtId="166" fontId="58" fillId="0" borderId="128" xfId="5" applyNumberFormat="1" applyFont="1" applyFill="1" applyBorder="1" applyAlignment="1">
      <alignment horizontal="right" vertical="center"/>
    </xf>
    <xf numFmtId="166" fontId="58" fillId="0" borderId="89" xfId="5" applyNumberFormat="1" applyFont="1" applyBorder="1" applyAlignment="1">
      <alignment horizontal="right" vertical="center"/>
    </xf>
    <xf numFmtId="166" fontId="58" fillId="0" borderId="18" xfId="5" applyNumberFormat="1" applyFont="1" applyFill="1" applyBorder="1" applyAlignment="1">
      <alignment horizontal="right" vertical="center"/>
    </xf>
    <xf numFmtId="166" fontId="58" fillId="0" borderId="2" xfId="5" applyNumberFormat="1" applyFont="1" applyBorder="1" applyAlignment="1">
      <alignment horizontal="right" vertical="center"/>
    </xf>
    <xf numFmtId="166" fontId="58" fillId="0" borderId="18" xfId="5" applyNumberFormat="1" applyFont="1" applyBorder="1" applyAlignment="1">
      <alignment horizontal="right" vertical="center"/>
    </xf>
    <xf numFmtId="166" fontId="58" fillId="0" borderId="67" xfId="5" applyNumberFormat="1" applyFont="1" applyBorder="1" applyAlignment="1">
      <alignment horizontal="right" vertical="center"/>
    </xf>
    <xf numFmtId="166" fontId="58" fillId="0" borderId="44" xfId="5" applyNumberFormat="1" applyFont="1" applyBorder="1" applyAlignment="1">
      <alignment horizontal="right" vertical="center"/>
    </xf>
    <xf numFmtId="166" fontId="58" fillId="0" borderId="45" xfId="5" applyNumberFormat="1" applyFont="1" applyBorder="1" applyAlignment="1">
      <alignment horizontal="right" vertical="center"/>
    </xf>
    <xf numFmtId="0" fontId="58" fillId="0" borderId="11" xfId="0" applyFont="1" applyFill="1" applyBorder="1" applyAlignment="1">
      <alignment horizontal="left" vertical="center" wrapText="1"/>
    </xf>
    <xf numFmtId="1" fontId="58" fillId="0" borderId="49" xfId="0" applyNumberFormat="1" applyFont="1" applyBorder="1" applyAlignment="1">
      <alignment horizontal="right" vertical="center"/>
    </xf>
    <xf numFmtId="0" fontId="58" fillId="0" borderId="49" xfId="0" applyFont="1" applyBorder="1" applyAlignment="1">
      <alignment horizontal="right" vertical="center"/>
    </xf>
    <xf numFmtId="0" fontId="58" fillId="0" borderId="26" xfId="0" applyFont="1" applyBorder="1" applyAlignment="1">
      <alignment horizontal="center" vertical="center"/>
    </xf>
    <xf numFmtId="0" fontId="58" fillId="0" borderId="1" xfId="0" applyFont="1" applyBorder="1" applyAlignment="1">
      <alignment vertical="center"/>
    </xf>
    <xf numFmtId="166" fontId="58" fillId="0" borderId="17" xfId="5" applyNumberFormat="1" applyFont="1" applyBorder="1" applyAlignment="1">
      <alignment horizontal="right" vertical="center"/>
    </xf>
    <xf numFmtId="0" fontId="58" fillId="0" borderId="13" xfId="0" applyFont="1" applyBorder="1" applyAlignment="1">
      <alignment vertical="center"/>
    </xf>
    <xf numFmtId="166" fontId="58" fillId="0" borderId="3" xfId="5" applyNumberFormat="1" applyFont="1" applyBorder="1" applyAlignment="1">
      <alignment horizontal="right" vertical="center"/>
    </xf>
    <xf numFmtId="166" fontId="58" fillId="0" borderId="66" xfId="5" applyNumberFormat="1" applyFont="1" applyBorder="1" applyAlignment="1">
      <alignment horizontal="right" vertical="center"/>
    </xf>
    <xf numFmtId="0" fontId="58" fillId="0" borderId="12" xfId="0" applyFont="1" applyBorder="1" applyAlignment="1">
      <alignment vertical="center"/>
    </xf>
    <xf numFmtId="166" fontId="58" fillId="0" borderId="53" xfId="5" applyNumberFormat="1" applyFont="1" applyBorder="1" applyAlignment="1">
      <alignment horizontal="right" vertical="center"/>
    </xf>
    <xf numFmtId="0" fontId="58" fillId="0" borderId="39" xfId="0" applyFont="1" applyBorder="1" applyAlignment="1">
      <alignment horizontal="right" vertical="center"/>
    </xf>
    <xf numFmtId="0" fontId="58" fillId="0" borderId="14" xfId="0" applyFont="1" applyBorder="1" applyAlignment="1">
      <alignment horizontal="right" vertical="center"/>
    </xf>
    <xf numFmtId="0" fontId="58" fillId="0" borderId="14" xfId="0" applyFont="1" applyBorder="1"/>
    <xf numFmtId="0" fontId="58" fillId="0" borderId="35" xfId="0" applyFont="1" applyBorder="1"/>
    <xf numFmtId="2" fontId="58" fillId="0" borderId="2" xfId="0" applyNumberFormat="1" applyFont="1" applyBorder="1" applyAlignment="1">
      <alignment horizontal="right" vertical="center"/>
    </xf>
    <xf numFmtId="0" fontId="58" fillId="0" borderId="2" xfId="0" applyFont="1" applyBorder="1" applyAlignment="1">
      <alignment horizontal="right" vertical="center"/>
    </xf>
    <xf numFmtId="0" fontId="58" fillId="0" borderId="2" xfId="0" applyFont="1" applyBorder="1" applyAlignment="1">
      <alignment horizontal="center" vertical="center"/>
    </xf>
    <xf numFmtId="9" fontId="58" fillId="0" borderId="24" xfId="4" applyFont="1" applyBorder="1" applyAlignment="1">
      <alignment horizontal="center" vertical="center"/>
    </xf>
    <xf numFmtId="3" fontId="58" fillId="0" borderId="22" xfId="0" applyNumberFormat="1" applyFont="1" applyBorder="1" applyAlignment="1">
      <alignment horizontal="right" vertical="center"/>
    </xf>
    <xf numFmtId="3" fontId="58" fillId="0" borderId="22" xfId="0" applyNumberFormat="1" applyFont="1" applyBorder="1" applyAlignment="1">
      <alignment horizontal="center" vertical="center"/>
    </xf>
    <xf numFmtId="9" fontId="58" fillId="0" borderId="25" xfId="4" applyFont="1" applyBorder="1" applyAlignment="1">
      <alignment horizontal="center" vertical="center"/>
    </xf>
    <xf numFmtId="0" fontId="58" fillId="0" borderId="0" xfId="0" applyFont="1" applyBorder="1" applyAlignment="1">
      <alignment vertical="center"/>
    </xf>
    <xf numFmtId="166" fontId="58" fillId="0" borderId="16" xfId="5" applyNumberFormat="1" applyFont="1" applyBorder="1" applyAlignment="1">
      <alignment horizontal="right" vertical="center"/>
    </xf>
    <xf numFmtId="166" fontId="58" fillId="0" borderId="22" xfId="5" applyNumberFormat="1" applyFont="1" applyBorder="1" applyAlignment="1">
      <alignment horizontal="right" vertical="center"/>
    </xf>
    <xf numFmtId="0" fontId="58" fillId="0" borderId="47" xfId="0" applyFont="1" applyBorder="1" applyAlignment="1">
      <alignment vertical="center"/>
    </xf>
    <xf numFmtId="0" fontId="58" fillId="0" borderId="56" xfId="0" applyFont="1" applyBorder="1"/>
    <xf numFmtId="9" fontId="58" fillId="0" borderId="49" xfId="4" applyFont="1" applyBorder="1" applyAlignment="1">
      <alignment horizontal="right" vertical="center"/>
    </xf>
    <xf numFmtId="0" fontId="57" fillId="0" borderId="0" xfId="0" applyFont="1" applyFill="1" applyBorder="1" applyAlignment="1"/>
    <xf numFmtId="0" fontId="58" fillId="0" borderId="11" xfId="0" applyFont="1" applyFill="1" applyBorder="1" applyAlignment="1">
      <alignment vertical="center"/>
    </xf>
    <xf numFmtId="166" fontId="58" fillId="0" borderId="55" xfId="5" applyNumberFormat="1" applyFont="1" applyBorder="1" applyAlignment="1">
      <alignment horizontal="right" vertical="center"/>
    </xf>
    <xf numFmtId="3" fontId="58" fillId="0" borderId="49" xfId="0" applyNumberFormat="1" applyFont="1" applyBorder="1" applyAlignment="1">
      <alignment horizontal="right" vertical="center"/>
    </xf>
    <xf numFmtId="164" fontId="58" fillId="0" borderId="15" xfId="0" applyNumberFormat="1" applyFont="1" applyBorder="1" applyAlignment="1">
      <alignment horizontal="right" vertical="center"/>
    </xf>
    <xf numFmtId="9" fontId="58" fillId="0" borderId="16" xfId="4" applyFont="1" applyBorder="1" applyAlignment="1">
      <alignment horizontal="right" vertical="center"/>
    </xf>
    <xf numFmtId="164" fontId="58" fillId="0" borderId="2" xfId="4" applyNumberFormat="1" applyFont="1" applyBorder="1" applyAlignment="1">
      <alignment horizontal="right" vertical="center"/>
    </xf>
    <xf numFmtId="9" fontId="58" fillId="0" borderId="2" xfId="4" applyFont="1" applyBorder="1" applyAlignment="1">
      <alignment horizontal="right" vertical="center"/>
    </xf>
    <xf numFmtId="164" fontId="58" fillId="0" borderId="22" xfId="4" applyNumberFormat="1" applyFont="1" applyBorder="1" applyAlignment="1">
      <alignment horizontal="right" vertical="center"/>
    </xf>
    <xf numFmtId="9" fontId="58" fillId="0" borderId="22" xfId="4" applyFont="1" applyBorder="1" applyAlignment="1">
      <alignment horizontal="right" vertical="center"/>
    </xf>
    <xf numFmtId="166" fontId="58" fillId="0" borderId="46" xfId="5" applyNumberFormat="1" applyFont="1" applyFill="1" applyBorder="1" applyAlignment="1">
      <alignment horizontal="right" vertical="center"/>
    </xf>
    <xf numFmtId="3" fontId="58" fillId="0" borderId="49" xfId="0" quotePrefix="1" applyNumberFormat="1" applyFont="1" applyFill="1" applyBorder="1" applyAlignment="1">
      <alignment horizontal="right" vertical="center"/>
    </xf>
    <xf numFmtId="0" fontId="58" fillId="0" borderId="49" xfId="0" applyFont="1" applyBorder="1" applyAlignment="1">
      <alignment horizontal="center"/>
    </xf>
    <xf numFmtId="1" fontId="58" fillId="0" borderId="15" xfId="0" applyNumberFormat="1" applyFont="1" applyBorder="1" applyAlignment="1">
      <alignment horizontal="right" vertical="center"/>
    </xf>
    <xf numFmtId="0" fontId="58" fillId="0" borderId="16" xfId="0" applyFont="1" applyBorder="1" applyAlignment="1">
      <alignment horizontal="right" vertical="center"/>
    </xf>
    <xf numFmtId="0" fontId="58" fillId="0" borderId="16" xfId="0" applyFont="1" applyBorder="1" applyAlignment="1">
      <alignment horizontal="center"/>
    </xf>
    <xf numFmtId="1" fontId="58" fillId="0" borderId="18" xfId="0" applyNumberFormat="1" applyFont="1" applyBorder="1" applyAlignment="1">
      <alignment horizontal="right" vertical="center"/>
    </xf>
    <xf numFmtId="0" fontId="58" fillId="0" borderId="42" xfId="0" applyFont="1" applyBorder="1" applyAlignment="1">
      <alignment vertical="top" wrapText="1"/>
    </xf>
    <xf numFmtId="1" fontId="58" fillId="0" borderId="19" xfId="0" applyNumberFormat="1" applyFont="1" applyBorder="1" applyAlignment="1">
      <alignment horizontal="right" vertical="center"/>
    </xf>
    <xf numFmtId="0" fontId="58" fillId="0" borderId="22" xfId="0" applyFont="1" applyBorder="1" applyAlignment="1">
      <alignment horizontal="right" vertical="center"/>
    </xf>
    <xf numFmtId="0" fontId="58" fillId="0" borderId="1" xfId="0" applyFont="1" applyFill="1" applyBorder="1" applyAlignment="1">
      <alignment vertical="center"/>
    </xf>
    <xf numFmtId="0" fontId="58" fillId="0" borderId="13" xfId="0" applyFont="1" applyFill="1" applyBorder="1" applyAlignment="1">
      <alignment vertical="center"/>
    </xf>
    <xf numFmtId="9" fontId="58" fillId="0" borderId="2" xfId="4" applyFont="1" applyFill="1" applyBorder="1" applyAlignment="1">
      <alignment horizontal="right" vertical="center"/>
    </xf>
    <xf numFmtId="0" fontId="58" fillId="0" borderId="12" xfId="0" applyFont="1" applyFill="1" applyBorder="1" applyAlignment="1">
      <alignment vertical="center"/>
    </xf>
    <xf numFmtId="10" fontId="58" fillId="0" borderId="19" xfId="0" applyNumberFormat="1" applyFont="1" applyBorder="1" applyAlignment="1">
      <alignment horizontal="right" vertical="center"/>
    </xf>
    <xf numFmtId="166" fontId="58" fillId="0" borderId="15" xfId="5" applyNumberFormat="1" applyFont="1" applyBorder="1" applyAlignment="1">
      <alignment horizontal="right" vertical="center"/>
    </xf>
    <xf numFmtId="166" fontId="58" fillId="0" borderId="19" xfId="5" applyNumberFormat="1" applyFont="1" applyBorder="1" applyAlignment="1">
      <alignment horizontal="right" vertical="center"/>
    </xf>
    <xf numFmtId="0" fontId="60" fillId="0" borderId="11" xfId="0" applyFont="1" applyFill="1" applyBorder="1" applyAlignment="1">
      <alignment horizontal="left" vertical="center" wrapText="1"/>
    </xf>
    <xf numFmtId="0" fontId="58" fillId="0" borderId="55" xfId="0" applyFont="1" applyBorder="1" applyAlignment="1">
      <alignment horizontal="right" vertical="center"/>
    </xf>
    <xf numFmtId="0" fontId="58" fillId="0" borderId="48" xfId="0" applyFont="1" applyBorder="1" applyAlignment="1">
      <alignment horizontal="right" vertical="center"/>
    </xf>
    <xf numFmtId="0" fontId="58" fillId="0" borderId="19" xfId="0" applyFont="1" applyBorder="1" applyAlignment="1">
      <alignment horizontal="right" vertical="center"/>
    </xf>
    <xf numFmtId="0" fontId="58" fillId="0" borderId="11" xfId="0" applyFont="1" applyFill="1" applyBorder="1" applyAlignment="1">
      <alignment vertical="center" wrapText="1"/>
    </xf>
    <xf numFmtId="1" fontId="58" fillId="0" borderId="15" xfId="0" applyNumberFormat="1" applyFont="1" applyFill="1" applyBorder="1" applyAlignment="1">
      <alignment horizontal="right" vertical="center"/>
    </xf>
    <xf numFmtId="3" fontId="58" fillId="0" borderId="16" xfId="0" applyNumberFormat="1" applyFont="1" applyBorder="1" applyAlignment="1">
      <alignment horizontal="right" vertical="center"/>
    </xf>
    <xf numFmtId="0" fontId="58" fillId="0" borderId="11" xfId="0" applyFont="1" applyBorder="1" applyAlignment="1">
      <alignment vertical="center"/>
    </xf>
    <xf numFmtId="0" fontId="49" fillId="19" borderId="0" xfId="0" applyFont="1" applyFill="1" applyBorder="1" applyAlignment="1"/>
    <xf numFmtId="0" fontId="57" fillId="19" borderId="0" xfId="0" applyFont="1" applyFill="1" applyBorder="1" applyAlignment="1"/>
    <xf numFmtId="0" fontId="58" fillId="19" borderId="0" xfId="0" applyFont="1" applyFill="1" applyBorder="1" applyAlignment="1">
      <alignment horizontal="right" vertical="center"/>
    </xf>
    <xf numFmtId="0" fontId="57" fillId="19" borderId="14" xfId="0" applyFont="1" applyFill="1" applyBorder="1" applyAlignment="1">
      <alignment horizontal="right" vertical="center"/>
    </xf>
    <xf numFmtId="0" fontId="58" fillId="19" borderId="0" xfId="0" applyFont="1" applyFill="1" applyBorder="1"/>
    <xf numFmtId="0" fontId="58" fillId="0" borderId="37" xfId="0" applyFont="1" applyBorder="1"/>
    <xf numFmtId="164" fontId="58" fillId="0" borderId="46" xfId="0" applyNumberFormat="1" applyFont="1" applyBorder="1" applyAlignment="1">
      <alignment horizontal="right" vertical="center"/>
    </xf>
    <xf numFmtId="164" fontId="58" fillId="0" borderId="49" xfId="4" applyNumberFormat="1" applyFont="1" applyFill="1" applyBorder="1" applyAlignment="1">
      <alignment horizontal="right" vertical="center"/>
    </xf>
    <xf numFmtId="0" fontId="58" fillId="11" borderId="14" xfId="0" applyFont="1" applyFill="1" applyBorder="1"/>
    <xf numFmtId="0" fontId="58" fillId="11" borderId="35" xfId="0" applyFont="1" applyFill="1" applyBorder="1"/>
    <xf numFmtId="164" fontId="58" fillId="0" borderId="41" xfId="0" applyNumberFormat="1" applyFont="1" applyBorder="1" applyAlignment="1">
      <alignment horizontal="right" vertical="center"/>
    </xf>
    <xf numFmtId="0" fontId="58" fillId="11" borderId="4" xfId="0" applyFont="1" applyFill="1" applyBorder="1"/>
    <xf numFmtId="0" fontId="58" fillId="11" borderId="36" xfId="0" applyFont="1" applyFill="1" applyBorder="1"/>
    <xf numFmtId="0" fontId="58" fillId="0" borderId="12" xfId="0" applyFont="1" applyFill="1" applyBorder="1" applyAlignment="1">
      <alignment horizontal="left" vertical="center" wrapText="1"/>
    </xf>
    <xf numFmtId="0" fontId="58" fillId="11" borderId="53" xfId="0" applyFont="1" applyFill="1" applyBorder="1"/>
    <xf numFmtId="0" fontId="58" fillId="11" borderId="38" xfId="0" applyFont="1" applyFill="1" applyBorder="1"/>
    <xf numFmtId="164" fontId="58" fillId="0" borderId="14" xfId="4" applyNumberFormat="1" applyFont="1" applyFill="1" applyBorder="1" applyAlignment="1">
      <alignment horizontal="right" vertical="center"/>
    </xf>
    <xf numFmtId="0" fontId="58" fillId="0" borderId="14" xfId="0" applyFont="1" applyFill="1" applyBorder="1"/>
    <xf numFmtId="0" fontId="58" fillId="0" borderId="35" xfId="0" applyFont="1" applyFill="1" applyBorder="1"/>
    <xf numFmtId="164" fontId="58" fillId="0" borderId="2" xfId="0" applyNumberFormat="1" applyFont="1" applyBorder="1" applyAlignment="1">
      <alignment horizontal="right" vertical="center"/>
    </xf>
    <xf numFmtId="164" fontId="58" fillId="0" borderId="2" xfId="4" applyNumberFormat="1" applyFont="1" applyFill="1" applyBorder="1" applyAlignment="1">
      <alignment horizontal="right" vertical="center"/>
    </xf>
    <xf numFmtId="0" fontId="58" fillId="0" borderId="11" xfId="0" applyFont="1" applyFill="1" applyBorder="1" applyAlignment="1">
      <alignment horizontal="left" vertical="center" wrapText="1"/>
    </xf>
    <xf numFmtId="0" fontId="58" fillId="11" borderId="216" xfId="0" applyFont="1" applyFill="1" applyBorder="1"/>
    <xf numFmtId="0" fontId="58" fillId="0" borderId="40" xfId="0" applyFont="1" applyBorder="1" applyAlignment="1">
      <alignment horizontal="right" vertical="center"/>
    </xf>
    <xf numFmtId="164" fontId="58" fillId="0" borderId="0" xfId="4" applyNumberFormat="1" applyFont="1" applyFill="1" applyBorder="1" applyAlignment="1">
      <alignment horizontal="right" vertical="center"/>
    </xf>
    <xf numFmtId="0" fontId="58" fillId="0" borderId="0" xfId="0" applyFont="1" applyFill="1" applyBorder="1"/>
    <xf numFmtId="0" fontId="58" fillId="0" borderId="36" xfId="0" applyFont="1" applyFill="1" applyBorder="1"/>
    <xf numFmtId="0" fontId="56" fillId="0" borderId="0" xfId="0" applyFont="1" applyFill="1" applyBorder="1"/>
    <xf numFmtId="0" fontId="56" fillId="0" borderId="36" xfId="0" applyFont="1" applyFill="1" applyBorder="1"/>
    <xf numFmtId="164" fontId="58" fillId="0" borderId="22" xfId="4" applyNumberFormat="1" applyFont="1" applyFill="1" applyBorder="1" applyAlignment="1">
      <alignment horizontal="right" vertical="center"/>
    </xf>
    <xf numFmtId="0" fontId="58" fillId="0" borderId="26" xfId="0" applyFont="1" applyFill="1" applyBorder="1" applyAlignment="1">
      <alignment horizontal="center"/>
    </xf>
    <xf numFmtId="0" fontId="58" fillId="0" borderId="23" xfId="0" applyFont="1" applyFill="1" applyBorder="1"/>
    <xf numFmtId="0" fontId="58" fillId="11" borderId="88" xfId="0" applyFont="1" applyFill="1" applyBorder="1"/>
    <xf numFmtId="0" fontId="58" fillId="11" borderId="217" xfId="0" applyFont="1" applyFill="1" applyBorder="1"/>
    <xf numFmtId="0" fontId="58" fillId="0" borderId="44" xfId="0" applyFont="1" applyBorder="1" applyAlignment="1">
      <alignment vertical="top" wrapText="1"/>
    </xf>
    <xf numFmtId="0" fontId="58" fillId="11" borderId="0" xfId="0" applyFont="1" applyFill="1" applyBorder="1"/>
    <xf numFmtId="0" fontId="58" fillId="0" borderId="43" xfId="0" applyFont="1" applyFill="1" applyBorder="1" applyAlignment="1">
      <alignment horizontal="center"/>
    </xf>
    <xf numFmtId="0" fontId="58" fillId="0" borderId="24" xfId="0" applyFont="1" applyFill="1" applyBorder="1"/>
    <xf numFmtId="0" fontId="58" fillId="0" borderId="65" xfId="0" applyFont="1" applyBorder="1" applyAlignment="1">
      <alignment vertical="top" wrapText="1"/>
    </xf>
    <xf numFmtId="0" fontId="58" fillId="11" borderId="218" xfId="0" applyFont="1" applyFill="1" applyBorder="1"/>
    <xf numFmtId="0" fontId="58" fillId="0" borderId="54" xfId="0" applyFont="1" applyFill="1" applyBorder="1"/>
    <xf numFmtId="164" fontId="58" fillId="0" borderId="43" xfId="4" applyNumberFormat="1" applyFont="1" applyFill="1" applyBorder="1" applyAlignment="1">
      <alignment horizontal="right" vertical="center"/>
    </xf>
    <xf numFmtId="9" fontId="58" fillId="0" borderId="46" xfId="0" applyNumberFormat="1" applyFont="1" applyBorder="1" applyAlignment="1">
      <alignment horizontal="right" vertical="center"/>
    </xf>
    <xf numFmtId="9" fontId="58" fillId="0" borderId="49" xfId="4" applyFont="1" applyFill="1" applyBorder="1" applyAlignment="1">
      <alignment horizontal="right" vertical="center"/>
    </xf>
    <xf numFmtId="9" fontId="58" fillId="0" borderId="48" xfId="4" applyFont="1" applyBorder="1" applyAlignment="1">
      <alignment horizontal="right" vertical="center"/>
    </xf>
    <xf numFmtId="0" fontId="58" fillId="11" borderId="215" xfId="0" applyFont="1" applyFill="1" applyBorder="1"/>
    <xf numFmtId="0" fontId="58" fillId="11" borderId="50" xfId="0" applyFont="1" applyFill="1" applyBorder="1"/>
    <xf numFmtId="9" fontId="58" fillId="0" borderId="26" xfId="4" applyFont="1" applyBorder="1" applyAlignment="1">
      <alignment horizontal="right" vertical="center"/>
    </xf>
    <xf numFmtId="0" fontId="58" fillId="0" borderId="40" xfId="0" applyFont="1" applyBorder="1" applyAlignment="1">
      <alignment vertical="top" wrapText="1"/>
    </xf>
    <xf numFmtId="0" fontId="58" fillId="0" borderId="41" xfId="0" applyFont="1" applyBorder="1" applyAlignment="1">
      <alignment vertical="top" wrapText="1"/>
    </xf>
    <xf numFmtId="0" fontId="49" fillId="20" borderId="40" xfId="0" applyFont="1" applyFill="1" applyBorder="1" applyAlignment="1"/>
    <xf numFmtId="0" fontId="49" fillId="20" borderId="14" xfId="0" applyFont="1" applyFill="1" applyBorder="1" applyAlignment="1"/>
    <xf numFmtId="0" fontId="49" fillId="20" borderId="14" xfId="0" applyFont="1" applyFill="1" applyBorder="1" applyAlignment="1">
      <alignment horizontal="right" vertical="center"/>
    </xf>
    <xf numFmtId="0" fontId="49" fillId="20" borderId="35" xfId="0" applyFont="1" applyFill="1" applyBorder="1" applyAlignment="1"/>
    <xf numFmtId="0" fontId="58" fillId="0" borderId="46" xfId="0" applyFont="1" applyBorder="1" applyAlignment="1">
      <alignment horizontal="right" vertical="center"/>
    </xf>
    <xf numFmtId="0" fontId="58" fillId="0" borderId="49" xfId="4" applyNumberFormat="1" applyFont="1" applyFill="1" applyBorder="1" applyAlignment="1">
      <alignment horizontal="right" vertical="center"/>
    </xf>
    <xf numFmtId="0" fontId="58" fillId="0" borderId="0" xfId="0" applyFont="1" applyFill="1" applyBorder="1" applyAlignment="1">
      <alignment vertical="center"/>
    </xf>
    <xf numFmtId="165" fontId="58" fillId="0" borderId="33" xfId="4" applyNumberFormat="1" applyFont="1" applyBorder="1" applyAlignment="1">
      <alignment horizontal="right" vertical="center"/>
    </xf>
    <xf numFmtId="0" fontId="58" fillId="0" borderId="49" xfId="0" applyFont="1" applyFill="1" applyBorder="1" applyAlignment="1">
      <alignment horizontal="center"/>
    </xf>
    <xf numFmtId="0" fontId="58" fillId="0" borderId="56" xfId="0" applyFont="1" applyFill="1" applyBorder="1"/>
    <xf numFmtId="0" fontId="58" fillId="0" borderId="2" xfId="0" applyFont="1" applyBorder="1" applyAlignment="1">
      <alignment vertical="top"/>
    </xf>
    <xf numFmtId="0" fontId="58" fillId="0" borderId="2" xfId="0" applyFont="1" applyBorder="1" applyAlignment="1">
      <alignment vertical="top" wrapText="1"/>
    </xf>
    <xf numFmtId="165" fontId="58" fillId="0" borderId="18" xfId="0" applyNumberFormat="1" applyFont="1" applyBorder="1" applyAlignment="1">
      <alignment horizontal="right" vertical="center"/>
    </xf>
    <xf numFmtId="165" fontId="58" fillId="0" borderId="2" xfId="4" applyNumberFormat="1" applyFont="1" applyBorder="1" applyAlignment="1">
      <alignment horizontal="right" vertical="center"/>
    </xf>
    <xf numFmtId="165" fontId="58" fillId="0" borderId="128" xfId="0" applyNumberFormat="1" applyFont="1" applyBorder="1" applyAlignment="1">
      <alignment horizontal="right" vertical="center"/>
    </xf>
    <xf numFmtId="0" fontId="58" fillId="11" borderId="37" xfId="0" applyFont="1" applyFill="1" applyBorder="1"/>
    <xf numFmtId="165" fontId="58" fillId="0" borderId="0" xfId="4" applyNumberFormat="1" applyFont="1" applyBorder="1" applyAlignment="1">
      <alignment horizontal="right" vertical="center"/>
    </xf>
    <xf numFmtId="0" fontId="58" fillId="0" borderId="22" xfId="0" applyFont="1" applyBorder="1" applyAlignment="1">
      <alignment vertical="top"/>
    </xf>
    <xf numFmtId="0" fontId="58" fillId="0" borderId="22" xfId="0" applyFont="1" applyBorder="1" applyAlignment="1">
      <alignment vertical="top" wrapText="1"/>
    </xf>
    <xf numFmtId="165" fontId="58" fillId="0" borderId="19" xfId="0" applyNumberFormat="1" applyFont="1" applyBorder="1" applyAlignment="1">
      <alignment horizontal="right" vertical="center"/>
    </xf>
    <xf numFmtId="165" fontId="58" fillId="0" borderId="22" xfId="4" applyNumberFormat="1" applyFont="1" applyBorder="1" applyAlignment="1">
      <alignment horizontal="right" vertical="center"/>
    </xf>
    <xf numFmtId="0" fontId="58" fillId="0" borderId="18" xfId="0" applyFont="1" applyBorder="1" applyAlignment="1">
      <alignment horizontal="right" vertical="center"/>
    </xf>
    <xf numFmtId="8" fontId="58" fillId="0" borderId="2" xfId="4" applyNumberFormat="1" applyFont="1" applyFill="1" applyBorder="1" applyAlignment="1">
      <alignment horizontal="right" vertical="center"/>
    </xf>
    <xf numFmtId="0" fontId="58" fillId="11" borderId="219" xfId="0" applyFont="1" applyFill="1" applyBorder="1"/>
    <xf numFmtId="0" fontId="58" fillId="0" borderId="2" xfId="4" applyNumberFormat="1" applyFont="1" applyFill="1" applyBorder="1" applyAlignment="1">
      <alignment horizontal="right" vertical="center"/>
    </xf>
    <xf numFmtId="0" fontId="58" fillId="0" borderId="22" xfId="4" applyNumberFormat="1" applyFont="1" applyFill="1" applyBorder="1" applyAlignment="1">
      <alignment horizontal="right" vertical="center"/>
    </xf>
    <xf numFmtId="164" fontId="58" fillId="0" borderId="49" xfId="4" applyNumberFormat="1" applyFont="1" applyBorder="1" applyAlignment="1">
      <alignment horizontal="right" vertical="center"/>
    </xf>
    <xf numFmtId="3" fontId="58" fillId="0" borderId="49" xfId="4" applyNumberFormat="1" applyFont="1" applyFill="1" applyBorder="1" applyAlignment="1">
      <alignment horizontal="right" vertical="center" wrapText="1"/>
    </xf>
    <xf numFmtId="3" fontId="58" fillId="0" borderId="49" xfId="4" applyNumberFormat="1" applyFont="1" applyBorder="1" applyAlignment="1">
      <alignment horizontal="right" vertical="center"/>
    </xf>
    <xf numFmtId="0" fontId="49" fillId="16" borderId="40" xfId="0" applyFont="1" applyFill="1" applyBorder="1" applyAlignment="1"/>
    <xf numFmtId="0" fontId="49" fillId="16" borderId="0" xfId="0" applyFont="1" applyFill="1" applyBorder="1" applyAlignment="1"/>
    <xf numFmtId="0" fontId="49" fillId="16" borderId="14" xfId="0" applyFont="1" applyFill="1" applyBorder="1" applyAlignment="1">
      <alignment horizontal="right" vertical="center"/>
    </xf>
    <xf numFmtId="0" fontId="56" fillId="16" borderId="0" xfId="0" applyFont="1" applyFill="1" applyBorder="1" applyAlignment="1">
      <alignment horizontal="right" vertical="center"/>
    </xf>
    <xf numFmtId="0" fontId="49" fillId="16" borderId="36" xfId="0" applyFont="1" applyFill="1" applyBorder="1" applyAlignment="1"/>
    <xf numFmtId="0" fontId="58" fillId="0" borderId="37" xfId="0" applyFont="1" applyBorder="1" applyAlignment="1">
      <alignment horizontal="right" vertical="center"/>
    </xf>
    <xf numFmtId="0" fontId="58" fillId="0" borderId="37" xfId="0" applyFont="1" applyFill="1" applyBorder="1"/>
    <xf numFmtId="9" fontId="58" fillId="0" borderId="128" xfId="0" applyNumberFormat="1" applyFont="1" applyBorder="1" applyAlignment="1">
      <alignment horizontal="right" vertical="center"/>
    </xf>
    <xf numFmtId="9" fontId="58" fillId="0" borderId="145" xfId="0" applyNumberFormat="1" applyFont="1" applyBorder="1" applyAlignment="1">
      <alignment horizontal="right" vertical="center"/>
    </xf>
    <xf numFmtId="0" fontId="58" fillId="0" borderId="1" xfId="0" applyFont="1" applyFill="1" applyBorder="1" applyAlignment="1">
      <alignment vertical="center" wrapText="1"/>
    </xf>
    <xf numFmtId="0" fontId="58" fillId="0" borderId="46" xfId="0" applyFont="1" applyFill="1" applyBorder="1" applyAlignment="1">
      <alignment vertical="center"/>
    </xf>
    <xf numFmtId="0" fontId="58" fillId="0" borderId="47" xfId="0" applyFont="1" applyBorder="1" applyAlignment="1">
      <alignment horizontal="right" vertical="center"/>
    </xf>
    <xf numFmtId="0" fontId="58" fillId="0" borderId="47" xfId="0" applyFont="1" applyFill="1" applyBorder="1"/>
    <xf numFmtId="0" fontId="58" fillId="0" borderId="50" xfId="0" applyFont="1" applyFill="1" applyBorder="1"/>
    <xf numFmtId="0" fontId="58" fillId="0" borderId="49" xfId="4" applyNumberFormat="1" applyFont="1" applyBorder="1" applyAlignment="1">
      <alignment horizontal="right" vertical="center"/>
    </xf>
    <xf numFmtId="169" fontId="58" fillId="0" borderId="211" xfId="0" applyNumberFormat="1" applyFont="1" applyBorder="1" applyAlignment="1">
      <alignment horizontal="right" vertical="center"/>
    </xf>
    <xf numFmtId="0" fontId="58" fillId="0" borderId="213" xfId="4" applyNumberFormat="1" applyFont="1" applyBorder="1" applyAlignment="1">
      <alignment horizontal="right" vertical="center"/>
    </xf>
    <xf numFmtId="169" fontId="58" fillId="0" borderId="212" xfId="0" applyNumberFormat="1" applyFont="1" applyBorder="1" applyAlignment="1">
      <alignment horizontal="right" vertical="center"/>
    </xf>
    <xf numFmtId="0" fontId="58" fillId="0" borderId="214" xfId="4" applyNumberFormat="1" applyFont="1" applyBorder="1" applyAlignment="1">
      <alignment horizontal="right" vertical="center"/>
    </xf>
    <xf numFmtId="0" fontId="58" fillId="0" borderId="209" xfId="0" applyFont="1" applyBorder="1" applyAlignment="1">
      <alignment horizontal="right" vertical="center"/>
    </xf>
    <xf numFmtId="0" fontId="58" fillId="0" borderId="210" xfId="4" applyNumberFormat="1" applyFont="1" applyBorder="1" applyAlignment="1">
      <alignment horizontal="right" vertical="center"/>
    </xf>
    <xf numFmtId="0" fontId="58" fillId="0" borderId="11" xfId="0" applyFont="1" applyBorder="1" applyAlignment="1">
      <alignment vertical="center" wrapText="1"/>
    </xf>
    <xf numFmtId="0" fontId="49" fillId="17" borderId="40" xfId="0" applyFont="1" applyFill="1" applyBorder="1" applyAlignment="1"/>
    <xf numFmtId="0" fontId="57" fillId="17" borderId="0" xfId="0" applyFont="1" applyFill="1" applyBorder="1" applyAlignment="1"/>
    <xf numFmtId="0" fontId="58" fillId="17" borderId="0" xfId="0" applyFont="1" applyFill="1" applyBorder="1" applyAlignment="1">
      <alignment vertical="center"/>
    </xf>
    <xf numFmtId="0" fontId="58" fillId="17" borderId="0" xfId="0" applyFont="1" applyFill="1" applyBorder="1" applyAlignment="1">
      <alignment horizontal="right" vertical="center"/>
    </xf>
    <xf numFmtId="0" fontId="58" fillId="17" borderId="0" xfId="0" applyFont="1" applyFill="1" applyBorder="1"/>
    <xf numFmtId="0" fontId="58" fillId="17" borderId="36" xfId="0" applyFont="1" applyFill="1" applyBorder="1"/>
    <xf numFmtId="0" fontId="58" fillId="0" borderId="38" xfId="0" applyFont="1" applyFill="1" applyBorder="1"/>
    <xf numFmtId="9" fontId="58" fillId="0" borderId="15" xfId="0" applyNumberFormat="1" applyFont="1" applyBorder="1" applyAlignment="1">
      <alignment horizontal="right" vertical="center"/>
    </xf>
    <xf numFmtId="0" fontId="58" fillId="11" borderId="52" xfId="0" applyFont="1" applyFill="1" applyBorder="1"/>
    <xf numFmtId="9" fontId="58" fillId="0" borderId="19" xfId="0" applyNumberFormat="1" applyFont="1" applyBorder="1" applyAlignment="1">
      <alignment horizontal="right" vertical="center"/>
    </xf>
    <xf numFmtId="10" fontId="58" fillId="0" borderId="49" xfId="4" applyNumberFormat="1" applyFont="1" applyFill="1" applyBorder="1" applyAlignment="1">
      <alignment horizontal="right" vertical="center"/>
    </xf>
    <xf numFmtId="0" fontId="58" fillId="11" borderId="47" xfId="0" applyFont="1" applyFill="1" applyBorder="1"/>
    <xf numFmtId="0" fontId="56" fillId="18" borderId="35" xfId="0" applyFont="1" applyFill="1" applyBorder="1" applyAlignment="1">
      <alignment horizontal="right" vertical="center"/>
    </xf>
    <xf numFmtId="0" fontId="58" fillId="0" borderId="119" xfId="0" applyFont="1" applyBorder="1" applyAlignment="1">
      <alignment horizontal="right" vertical="center"/>
    </xf>
    <xf numFmtId="0" fontId="58" fillId="0" borderId="36" xfId="0" applyFont="1" applyBorder="1" applyAlignment="1">
      <alignment horizontal="right" vertical="center"/>
    </xf>
    <xf numFmtId="0" fontId="58" fillId="0" borderId="180" xfId="0" applyFont="1" applyBorder="1" applyAlignment="1">
      <alignment horizontal="left"/>
    </xf>
    <xf numFmtId="0" fontId="57" fillId="0" borderId="126" xfId="0" applyFont="1" applyBorder="1" applyAlignment="1">
      <alignment horizontal="left"/>
    </xf>
    <xf numFmtId="0" fontId="57" fillId="0" borderId="127" xfId="0" applyFont="1" applyBorder="1" applyAlignment="1">
      <alignment horizontal="left"/>
    </xf>
    <xf numFmtId="166" fontId="58" fillId="0" borderId="122" xfId="5" applyNumberFormat="1" applyFont="1" applyFill="1" applyBorder="1" applyAlignment="1">
      <alignment horizontal="right" vertical="center"/>
    </xf>
    <xf numFmtId="166" fontId="58" fillId="0" borderId="181" xfId="5" applyNumberFormat="1" applyFont="1" applyFill="1" applyBorder="1" applyAlignment="1">
      <alignment horizontal="right" vertical="center"/>
    </xf>
    <xf numFmtId="0" fontId="58" fillId="0" borderId="182" xfId="0" applyFont="1" applyBorder="1" applyAlignment="1">
      <alignment vertical="top" wrapText="1"/>
    </xf>
    <xf numFmtId="166" fontId="58" fillId="0" borderId="100" xfId="5" applyNumberFormat="1" applyFont="1" applyFill="1" applyBorder="1" applyAlignment="1">
      <alignment horizontal="right" vertical="center"/>
    </xf>
    <xf numFmtId="166" fontId="58" fillId="0" borderId="24" xfId="5" applyNumberFormat="1" applyFont="1" applyFill="1" applyBorder="1" applyAlignment="1">
      <alignment horizontal="right" vertical="center"/>
    </xf>
    <xf numFmtId="0" fontId="58" fillId="0" borderId="183" xfId="0" applyFont="1" applyBorder="1" applyAlignment="1">
      <alignment vertical="top" wrapText="1"/>
    </xf>
    <xf numFmtId="166" fontId="58" fillId="0" borderId="124" xfId="5" applyNumberFormat="1" applyFont="1" applyFill="1" applyBorder="1" applyAlignment="1">
      <alignment horizontal="right" vertical="center"/>
    </xf>
    <xf numFmtId="166" fontId="58" fillId="0" borderId="184" xfId="5" applyNumberFormat="1" applyFont="1" applyFill="1" applyBorder="1" applyAlignment="1">
      <alignment horizontal="right" vertical="center"/>
    </xf>
    <xf numFmtId="0" fontId="58" fillId="0" borderId="186" xfId="0" applyFont="1" applyBorder="1" applyAlignment="1">
      <alignment vertical="top" wrapText="1"/>
    </xf>
    <xf numFmtId="166" fontId="58" fillId="0" borderId="101" xfId="5" applyNumberFormat="1" applyFont="1" applyFill="1" applyBorder="1" applyAlignment="1">
      <alignment horizontal="right" vertical="center"/>
    </xf>
    <xf numFmtId="166" fontId="58" fillId="0" borderId="107" xfId="0" applyNumberFormat="1" applyFont="1" applyBorder="1" applyAlignment="1">
      <alignment horizontal="right" vertical="center"/>
    </xf>
    <xf numFmtId="166" fontId="58" fillId="0" borderId="30" xfId="0" applyNumberFormat="1" applyFont="1" applyBorder="1" applyAlignment="1">
      <alignment horizontal="right" vertical="center"/>
    </xf>
    <xf numFmtId="166" fontId="58" fillId="0" borderId="111" xfId="5" applyNumberFormat="1" applyFont="1" applyBorder="1" applyAlignment="1">
      <alignment horizontal="right" vertical="center"/>
    </xf>
    <xf numFmtId="166" fontId="58" fillId="0" borderId="188" xfId="0" applyNumberFormat="1" applyFont="1" applyBorder="1" applyAlignment="1">
      <alignment horizontal="right" vertical="center"/>
    </xf>
    <xf numFmtId="1" fontId="58" fillId="0" borderId="113" xfId="0" applyNumberFormat="1" applyFont="1" applyFill="1" applyBorder="1" applyAlignment="1">
      <alignment horizontal="right" vertical="center"/>
    </xf>
    <xf numFmtId="1" fontId="58" fillId="0" borderId="188" xfId="0" applyNumberFormat="1" applyFont="1" applyBorder="1" applyAlignment="1">
      <alignment horizontal="right" vertical="center"/>
    </xf>
    <xf numFmtId="0" fontId="58" fillId="0" borderId="132" xfId="0" applyFont="1" applyBorder="1" applyAlignment="1">
      <alignment horizontal="right" vertical="center"/>
    </xf>
    <xf numFmtId="0" fontId="58" fillId="0" borderId="189" xfId="0" applyFont="1" applyBorder="1" applyAlignment="1">
      <alignment horizontal="right" vertical="center"/>
    </xf>
    <xf numFmtId="168" fontId="58" fillId="0" borderId="3" xfId="0" applyNumberFormat="1" applyFont="1" applyBorder="1" applyAlignment="1">
      <alignment horizontal="right" vertical="center"/>
    </xf>
    <xf numFmtId="168" fontId="58" fillId="0" borderId="24" xfId="0" applyNumberFormat="1" applyFont="1" applyBorder="1" applyAlignment="1">
      <alignment horizontal="right" vertical="center"/>
    </xf>
    <xf numFmtId="3" fontId="58" fillId="0" borderId="179" xfId="0" applyNumberFormat="1" applyFont="1" applyBorder="1" applyAlignment="1">
      <alignment horizontal="right" vertical="center"/>
    </xf>
    <xf numFmtId="3" fontId="58" fillId="0" borderId="54" xfId="0" applyNumberFormat="1" applyFont="1" applyBorder="1" applyAlignment="1">
      <alignment horizontal="right" vertical="center"/>
    </xf>
    <xf numFmtId="0" fontId="57" fillId="0" borderId="46" xfId="0" applyFont="1" applyBorder="1" applyAlignment="1"/>
    <xf numFmtId="0" fontId="57" fillId="0" borderId="47" xfId="0" applyFont="1" applyBorder="1" applyAlignment="1"/>
    <xf numFmtId="0" fontId="58" fillId="0" borderId="50" xfId="0" applyFont="1" applyBorder="1" applyAlignment="1">
      <alignment horizontal="right" vertical="center"/>
    </xf>
    <xf numFmtId="9" fontId="58" fillId="0" borderId="108" xfId="0" applyNumberFormat="1" applyFont="1" applyBorder="1" applyAlignment="1">
      <alignment horizontal="right" vertical="center"/>
    </xf>
    <xf numFmtId="9" fontId="58" fillId="0" borderId="56" xfId="4" applyFont="1" applyFill="1" applyBorder="1" applyAlignment="1">
      <alignment horizontal="right" vertical="center"/>
    </xf>
    <xf numFmtId="0" fontId="57" fillId="0" borderId="0" xfId="0" applyFont="1" applyBorder="1" applyAlignment="1">
      <alignment horizontal="right" vertical="center"/>
    </xf>
    <xf numFmtId="166" fontId="58" fillId="0" borderId="98" xfId="5" applyNumberFormat="1" applyFont="1" applyBorder="1" applyAlignment="1">
      <alignment horizontal="right" vertical="center"/>
    </xf>
    <xf numFmtId="166" fontId="58" fillId="0" borderId="29" xfId="5" applyNumberFormat="1" applyFont="1" applyBorder="1" applyAlignment="1">
      <alignment horizontal="right" vertical="center"/>
    </xf>
    <xf numFmtId="9" fontId="58" fillId="0" borderId="48" xfId="5" applyNumberFormat="1" applyFont="1" applyBorder="1" applyAlignment="1">
      <alignment horizontal="right" vertical="center"/>
    </xf>
    <xf numFmtId="9" fontId="58" fillId="0" borderId="56" xfId="5" applyNumberFormat="1" applyFont="1" applyFill="1" applyBorder="1" applyAlignment="1">
      <alignment horizontal="right" vertical="center"/>
    </xf>
    <xf numFmtId="0" fontId="57" fillId="0" borderId="47" xfId="0" applyFont="1" applyBorder="1" applyAlignment="1">
      <alignment horizontal="right" vertical="center"/>
    </xf>
    <xf numFmtId="43" fontId="58" fillId="0" borderId="36" xfId="5" applyFont="1" applyBorder="1" applyAlignment="1">
      <alignment horizontal="right" vertical="center"/>
    </xf>
    <xf numFmtId="166" fontId="58" fillId="0" borderId="99" xfId="5" applyNumberFormat="1" applyFont="1" applyBorder="1" applyAlignment="1">
      <alignment horizontal="right" vertical="center"/>
    </xf>
    <xf numFmtId="166" fontId="58" fillId="0" borderId="56" xfId="5" applyNumberFormat="1" applyFont="1" applyBorder="1" applyAlignment="1">
      <alignment horizontal="right" vertical="center"/>
    </xf>
    <xf numFmtId="166" fontId="58" fillId="0" borderId="109" xfId="5" applyNumberFormat="1" applyFont="1" applyBorder="1" applyAlignment="1">
      <alignment horizontal="right" vertical="center"/>
    </xf>
    <xf numFmtId="0" fontId="49" fillId="19" borderId="40" xfId="0" applyFont="1" applyFill="1" applyBorder="1" applyAlignment="1"/>
    <xf numFmtId="0" fontId="57" fillId="19" borderId="0" xfId="0" applyFont="1" applyFill="1" applyBorder="1" applyAlignment="1">
      <alignment horizontal="right" vertical="center"/>
    </xf>
    <xf numFmtId="0" fontId="58" fillId="19" borderId="36" xfId="0" applyFont="1" applyFill="1" applyBorder="1" applyAlignment="1">
      <alignment horizontal="right" vertical="center"/>
    </xf>
    <xf numFmtId="164" fontId="58" fillId="0" borderId="111" xfId="4" applyNumberFormat="1" applyFont="1" applyFill="1" applyBorder="1" applyAlignment="1">
      <alignment horizontal="right" vertical="center"/>
    </xf>
    <xf numFmtId="164" fontId="58" fillId="0" borderId="188" xfId="4" applyNumberFormat="1" applyFont="1" applyFill="1" applyBorder="1" applyAlignment="1">
      <alignment horizontal="right" vertical="center"/>
    </xf>
    <xf numFmtId="164" fontId="58" fillId="0" borderId="113" xfId="4" applyNumberFormat="1" applyFont="1" applyFill="1" applyBorder="1" applyAlignment="1">
      <alignment horizontal="right" vertical="center"/>
    </xf>
    <xf numFmtId="9" fontId="58" fillId="0" borderId="111" xfId="4" applyFont="1" applyFill="1" applyBorder="1" applyAlignment="1">
      <alignment horizontal="right" vertical="center"/>
    </xf>
    <xf numFmtId="9" fontId="58" fillId="0" borderId="188" xfId="4" applyFont="1" applyFill="1" applyBorder="1" applyAlignment="1">
      <alignment horizontal="right" vertical="center"/>
    </xf>
    <xf numFmtId="0" fontId="56" fillId="14" borderId="29" xfId="0" applyFont="1" applyFill="1" applyBorder="1" applyAlignment="1">
      <alignment horizontal="right" vertical="center" wrapText="1"/>
    </xf>
    <xf numFmtId="0" fontId="56" fillId="14" borderId="35" xfId="0" applyFont="1" applyFill="1" applyBorder="1" applyAlignment="1">
      <alignment horizontal="right" vertical="center" wrapText="1"/>
    </xf>
    <xf numFmtId="0" fontId="58" fillId="8" borderId="40" xfId="0" applyFont="1" applyFill="1" applyBorder="1" applyAlignment="1">
      <alignment vertical="top" wrapText="1"/>
    </xf>
    <xf numFmtId="0" fontId="58" fillId="8" borderId="183" xfId="0" applyFont="1" applyFill="1" applyBorder="1" applyAlignment="1">
      <alignment vertical="top" wrapText="1"/>
    </xf>
    <xf numFmtId="0" fontId="57" fillId="20" borderId="0" xfId="0" applyFont="1" applyFill="1" applyBorder="1" applyAlignment="1"/>
    <xf numFmtId="0" fontId="58" fillId="20" borderId="36" xfId="0" applyFont="1" applyFill="1" applyBorder="1" applyAlignment="1">
      <alignment horizontal="right" vertical="center"/>
    </xf>
    <xf numFmtId="0" fontId="58" fillId="0" borderId="56" xfId="4" applyNumberFormat="1" applyFont="1" applyFill="1" applyBorder="1" applyAlignment="1">
      <alignment horizontal="right" vertical="center"/>
    </xf>
    <xf numFmtId="0" fontId="58" fillId="0" borderId="108" xfId="0" applyFont="1" applyBorder="1" applyAlignment="1">
      <alignment horizontal="right" vertical="center"/>
    </xf>
    <xf numFmtId="165" fontId="58" fillId="0" borderId="47" xfId="0" applyNumberFormat="1" applyFont="1" applyBorder="1" applyAlignment="1">
      <alignment horizontal="right" vertical="center"/>
    </xf>
    <xf numFmtId="165" fontId="58" fillId="0" borderId="50" xfId="0" applyNumberFormat="1" applyFont="1" applyBorder="1" applyAlignment="1">
      <alignment horizontal="right" vertical="center"/>
    </xf>
    <xf numFmtId="8" fontId="58" fillId="0" borderId="48" xfId="0" applyNumberFormat="1" applyFont="1" applyBorder="1" applyAlignment="1">
      <alignment horizontal="right" vertical="center"/>
    </xf>
    <xf numFmtId="8" fontId="58" fillId="0" borderId="56" xfId="4" applyNumberFormat="1" applyFont="1" applyFill="1" applyBorder="1" applyAlignment="1">
      <alignment horizontal="right" vertical="center"/>
    </xf>
    <xf numFmtId="0" fontId="49" fillId="16" borderId="96" xfId="0" applyFont="1" applyFill="1" applyBorder="1" applyAlignment="1">
      <alignment horizontal="right" vertical="center"/>
    </xf>
    <xf numFmtId="0" fontId="56" fillId="16" borderId="36" xfId="0" applyFont="1" applyFill="1" applyBorder="1" applyAlignment="1">
      <alignment horizontal="right" vertical="center"/>
    </xf>
    <xf numFmtId="9" fontId="58" fillId="0" borderId="97" xfId="4" applyFont="1" applyFill="1" applyBorder="1" applyAlignment="1">
      <alignment horizontal="right" vertical="center"/>
    </xf>
    <xf numFmtId="166" fontId="58" fillId="0" borderId="188" xfId="5" applyNumberFormat="1" applyFont="1" applyFill="1" applyBorder="1" applyAlignment="1">
      <alignment horizontal="right" vertical="center"/>
    </xf>
    <xf numFmtId="0" fontId="57" fillId="0" borderId="190" xfId="0" applyFont="1" applyBorder="1" applyAlignment="1">
      <alignment horizontal="right" vertical="center"/>
    </xf>
    <xf numFmtId="3" fontId="58" fillId="0" borderId="194" xfId="0" applyNumberFormat="1" applyFont="1" applyBorder="1" applyAlignment="1">
      <alignment horizontal="right" vertical="center"/>
    </xf>
    <xf numFmtId="166" fontId="58" fillId="0" borderId="195" xfId="5" applyNumberFormat="1" applyFont="1" applyFill="1" applyBorder="1" applyAlignment="1">
      <alignment horizontal="right" vertical="center"/>
    </xf>
    <xf numFmtId="0" fontId="49" fillId="14" borderId="19" xfId="0" applyFont="1" applyFill="1" applyBorder="1" applyAlignment="1">
      <alignment vertical="center"/>
    </xf>
    <xf numFmtId="0" fontId="56" fillId="14" borderId="22" xfId="0" applyFont="1" applyFill="1" applyBorder="1" applyAlignment="1">
      <alignment vertical="center" wrapText="1"/>
    </xf>
    <xf numFmtId="0" fontId="56" fillId="14" borderId="25" xfId="0" applyFont="1" applyFill="1" applyBorder="1" applyAlignment="1">
      <alignment vertical="center" wrapText="1"/>
    </xf>
    <xf numFmtId="0" fontId="62" fillId="0" borderId="11" xfId="0" applyFont="1" applyBorder="1" applyAlignment="1">
      <alignment vertical="top" wrapText="1"/>
    </xf>
    <xf numFmtId="0" fontId="58" fillId="0" borderId="11" xfId="0" applyFont="1" applyBorder="1"/>
    <xf numFmtId="0" fontId="62" fillId="0" borderId="1" xfId="0" applyFont="1" applyBorder="1" applyAlignment="1">
      <alignment vertical="top" wrapText="1"/>
    </xf>
    <xf numFmtId="0" fontId="62" fillId="0" borderId="11" xfId="0" applyFont="1" applyBorder="1" applyAlignment="1">
      <alignment horizontal="left" vertical="top" wrapText="1"/>
    </xf>
    <xf numFmtId="0" fontId="57" fillId="0" borderId="0" xfId="0" applyFont="1" applyAlignment="1">
      <alignment wrapText="1"/>
    </xf>
    <xf numFmtId="0" fontId="46" fillId="8" borderId="149" xfId="0" applyFont="1" applyFill="1" applyBorder="1" applyAlignment="1">
      <alignment vertical="center" wrapText="1"/>
    </xf>
    <xf numFmtId="0" fontId="64" fillId="0" borderId="150" xfId="1" applyFont="1" applyBorder="1" applyAlignment="1">
      <alignment horizontal="center" vertical="center" textRotation="180"/>
    </xf>
    <xf numFmtId="43" fontId="57" fillId="0" borderId="150" xfId="5" applyFont="1" applyBorder="1" applyAlignment="1">
      <alignment horizontal="center" vertical="center" textRotation="180"/>
    </xf>
    <xf numFmtId="0" fontId="57" fillId="0" borderId="150" xfId="0" applyFont="1" applyBorder="1" applyAlignment="1">
      <alignment horizontal="center" vertical="center" textRotation="180" wrapText="1"/>
    </xf>
    <xf numFmtId="0" fontId="57" fillId="0" borderId="149" xfId="0" applyFont="1" applyBorder="1" applyAlignment="1">
      <alignment horizontal="center" vertical="center" textRotation="180" wrapText="1"/>
    </xf>
    <xf numFmtId="0" fontId="57" fillId="0" borderId="151" xfId="0" applyFont="1" applyBorder="1" applyAlignment="1">
      <alignment horizontal="center" vertical="center" textRotation="180" wrapText="1"/>
    </xf>
    <xf numFmtId="0" fontId="57" fillId="0" borderId="152" xfId="0" applyFont="1" applyBorder="1" applyAlignment="1">
      <alignment horizontal="center" vertical="center" textRotation="180" wrapText="1"/>
    </xf>
    <xf numFmtId="0" fontId="57" fillId="0" borderId="150" xfId="0" applyFont="1" applyBorder="1" applyAlignment="1">
      <alignment horizontal="center" vertical="center" wrapText="1"/>
    </xf>
    <xf numFmtId="0" fontId="57" fillId="0" borderId="151" xfId="0" applyFont="1" applyBorder="1" applyAlignment="1">
      <alignment horizontal="center" vertical="center" wrapText="1"/>
    </xf>
    <xf numFmtId="0" fontId="57" fillId="0" borderId="153" xfId="0" applyFont="1" applyBorder="1" applyAlignment="1">
      <alignment wrapText="1"/>
    </xf>
    <xf numFmtId="0" fontId="57" fillId="0" borderId="154" xfId="0" applyFont="1" applyBorder="1"/>
    <xf numFmtId="43" fontId="57" fillId="0" borderId="154" xfId="5" applyFont="1" applyBorder="1" applyAlignment="1">
      <alignment horizontal="center"/>
    </xf>
    <xf numFmtId="0" fontId="57" fillId="0" borderId="155" xfId="0" applyFont="1" applyBorder="1" applyAlignment="1">
      <alignment horizontal="center" wrapText="1"/>
    </xf>
    <xf numFmtId="0" fontId="57" fillId="0" borderId="153" xfId="0" applyFont="1" applyBorder="1" applyAlignment="1">
      <alignment horizontal="center" wrapText="1"/>
    </xf>
    <xf numFmtId="0" fontId="57" fillId="0" borderId="154" xfId="0" applyFont="1" applyBorder="1" applyAlignment="1">
      <alignment horizontal="center" wrapText="1"/>
    </xf>
    <xf numFmtId="0" fontId="57" fillId="0" borderId="156" xfId="0" applyFont="1" applyBorder="1" applyAlignment="1">
      <alignment horizontal="center" wrapText="1"/>
    </xf>
    <xf numFmtId="0" fontId="57" fillId="0" borderId="157" xfId="0" applyFont="1" applyBorder="1" applyAlignment="1">
      <alignment horizontal="center" wrapText="1"/>
    </xf>
    <xf numFmtId="0" fontId="58" fillId="0" borderId="160" xfId="0" applyFont="1" applyBorder="1" applyAlignment="1">
      <alignment wrapText="1"/>
    </xf>
    <xf numFmtId="43" fontId="58" fillId="0" borderId="11" xfId="5" applyFont="1" applyFill="1" applyBorder="1" applyAlignment="1">
      <alignment horizontal="center"/>
    </xf>
    <xf numFmtId="9" fontId="58" fillId="0" borderId="11" xfId="4" applyFont="1" applyBorder="1" applyAlignment="1">
      <alignment wrapText="1"/>
    </xf>
    <xf numFmtId="0" fontId="58" fillId="11" borderId="11" xfId="0" applyFont="1" applyFill="1" applyBorder="1"/>
    <xf numFmtId="0" fontId="58" fillId="0" borderId="11" xfId="0" applyFont="1" applyBorder="1" applyAlignment="1">
      <alignment horizontal="center" wrapText="1"/>
    </xf>
    <xf numFmtId="9" fontId="58" fillId="0" borderId="46" xfId="0" applyNumberFormat="1" applyFont="1" applyBorder="1" applyAlignment="1">
      <alignment horizontal="center" wrapText="1"/>
    </xf>
    <xf numFmtId="0" fontId="58" fillId="0" borderId="161" xfId="0" applyFont="1" applyBorder="1" applyAlignment="1">
      <alignment horizontal="center" wrapText="1"/>
    </xf>
    <xf numFmtId="43" fontId="58" fillId="0" borderId="11" xfId="5" applyFont="1" applyBorder="1" applyAlignment="1">
      <alignment horizontal="center"/>
    </xf>
    <xf numFmtId="43" fontId="57" fillId="0" borderId="163" xfId="5" applyFont="1" applyBorder="1" applyAlignment="1">
      <alignment horizontal="center"/>
    </xf>
    <xf numFmtId="9" fontId="58" fillId="0" borderId="163" xfId="4" applyFont="1" applyBorder="1" applyAlignment="1">
      <alignment wrapText="1"/>
    </xf>
    <xf numFmtId="9" fontId="58" fillId="0" borderId="11" xfId="5" applyNumberFormat="1" applyFont="1" applyBorder="1" applyAlignment="1">
      <alignment wrapText="1"/>
    </xf>
    <xf numFmtId="0" fontId="58" fillId="0" borderId="11" xfId="0" applyFont="1" applyBorder="1" applyAlignment="1">
      <alignment wrapText="1"/>
    </xf>
    <xf numFmtId="0" fontId="58" fillId="0" borderId="46" xfId="0" applyFont="1" applyBorder="1" applyAlignment="1">
      <alignment wrapText="1"/>
    </xf>
    <xf numFmtId="0" fontId="58" fillId="0" borderId="161" xfId="0" applyFont="1" applyBorder="1" applyAlignment="1">
      <alignment wrapText="1"/>
    </xf>
    <xf numFmtId="0" fontId="58" fillId="12" borderId="11" xfId="0" applyFont="1" applyFill="1" applyBorder="1" applyAlignment="1">
      <alignment wrapText="1"/>
    </xf>
    <xf numFmtId="0" fontId="58" fillId="12" borderId="46" xfId="0" applyFont="1" applyFill="1" applyBorder="1" applyAlignment="1">
      <alignment wrapText="1"/>
    </xf>
    <xf numFmtId="0" fontId="58" fillId="12" borderId="161" xfId="0" applyFont="1" applyFill="1" applyBorder="1" applyAlignment="1">
      <alignment wrapText="1"/>
    </xf>
    <xf numFmtId="43" fontId="57" fillId="0" borderId="166" xfId="5" applyFont="1" applyBorder="1" applyAlignment="1">
      <alignment horizontal="center"/>
    </xf>
    <xf numFmtId="0" fontId="58" fillId="13" borderId="167" xfId="0" applyFont="1" applyFill="1" applyBorder="1" applyAlignment="1">
      <alignment wrapText="1"/>
    </xf>
    <xf numFmtId="0" fontId="58" fillId="11" borderId="167" xfId="0" applyFont="1" applyFill="1" applyBorder="1"/>
    <xf numFmtId="0" fontId="58" fillId="12" borderId="167" xfId="0" applyFont="1" applyFill="1" applyBorder="1" applyAlignment="1">
      <alignment wrapText="1"/>
    </xf>
    <xf numFmtId="43" fontId="58" fillId="0" borderId="167" xfId="5" applyFont="1" applyBorder="1" applyAlignment="1">
      <alignment horizontal="center"/>
    </xf>
    <xf numFmtId="0" fontId="58" fillId="12" borderId="168" xfId="0" applyFont="1" applyFill="1" applyBorder="1" applyAlignment="1">
      <alignment wrapText="1"/>
    </xf>
    <xf numFmtId="0" fontId="58" fillId="12" borderId="169" xfId="0" applyFont="1" applyFill="1" applyBorder="1" applyAlignment="1">
      <alignment wrapText="1"/>
    </xf>
    <xf numFmtId="0" fontId="58" fillId="12" borderId="0" xfId="0" applyFont="1" applyFill="1" applyAlignment="1">
      <alignment wrapText="1"/>
    </xf>
    <xf numFmtId="0" fontId="58" fillId="12" borderId="173" xfId="0" applyFont="1" applyFill="1" applyBorder="1" applyAlignment="1">
      <alignment wrapText="1"/>
    </xf>
    <xf numFmtId="0" fontId="57" fillId="0" borderId="174" xfId="0" applyFont="1" applyBorder="1" applyAlignment="1">
      <alignment wrapText="1"/>
    </xf>
    <xf numFmtId="0" fontId="58" fillId="0" borderId="167" xfId="0" applyFont="1" applyBorder="1"/>
    <xf numFmtId="9" fontId="58" fillId="0" borderId="166" xfId="4" applyFont="1" applyBorder="1" applyAlignment="1">
      <alignment wrapText="1"/>
    </xf>
    <xf numFmtId="9" fontId="58" fillId="0" borderId="37" xfId="4" applyFont="1" applyBorder="1" applyAlignment="1">
      <alignment wrapText="1"/>
    </xf>
    <xf numFmtId="0" fontId="58" fillId="0" borderId="0" xfId="0" applyFont="1"/>
    <xf numFmtId="9" fontId="58" fillId="0" borderId="1" xfId="4" applyFont="1" applyBorder="1" applyAlignment="1">
      <alignment wrapText="1"/>
    </xf>
    <xf numFmtId="0" fontId="58" fillId="12" borderId="1" xfId="0" applyFont="1" applyFill="1" applyBorder="1" applyAlignment="1">
      <alignment wrapText="1"/>
    </xf>
    <xf numFmtId="0" fontId="58" fillId="12" borderId="39" xfId="0" applyFont="1" applyFill="1" applyBorder="1" applyAlignment="1">
      <alignment wrapText="1"/>
    </xf>
    <xf numFmtId="0" fontId="58" fillId="12" borderId="177" xfId="0" applyFont="1" applyFill="1" applyBorder="1" applyAlignment="1">
      <alignment wrapText="1"/>
    </xf>
    <xf numFmtId="0" fontId="58" fillId="8" borderId="167" xfId="0" applyFont="1" applyFill="1" applyBorder="1" applyAlignment="1">
      <alignment wrapText="1"/>
    </xf>
    <xf numFmtId="0" fontId="57" fillId="0" borderId="0" xfId="0" applyFont="1" applyAlignment="1">
      <alignment horizontal="left" wrapText="1"/>
    </xf>
    <xf numFmtId="43" fontId="57" fillId="0" borderId="0" xfId="5" applyFont="1" applyBorder="1" applyAlignment="1">
      <alignment horizontal="center"/>
    </xf>
    <xf numFmtId="9" fontId="58" fillId="0" borderId="0" xfId="4" applyFont="1" applyBorder="1" applyAlignment="1">
      <alignment wrapText="1"/>
    </xf>
    <xf numFmtId="0" fontId="58" fillId="0" borderId="0" xfId="0" applyFont="1" applyAlignment="1">
      <alignment wrapText="1"/>
    </xf>
    <xf numFmtId="0" fontId="58" fillId="0" borderId="0" xfId="0" applyFont="1" applyBorder="1" applyAlignment="1">
      <alignment wrapText="1"/>
    </xf>
    <xf numFmtId="43" fontId="58" fillId="0" borderId="0" xfId="5" applyFont="1" applyBorder="1" applyAlignment="1">
      <alignment horizontal="center"/>
    </xf>
    <xf numFmtId="43" fontId="57" fillId="0" borderId="0" xfId="5" applyFont="1" applyFill="1" applyBorder="1" applyAlignment="1">
      <alignment horizontal="center"/>
    </xf>
    <xf numFmtId="0" fontId="43" fillId="0" borderId="0" xfId="0" applyFont="1" applyFill="1" applyAlignment="1">
      <alignment horizontal="right" vertical="center" wrapText="1"/>
    </xf>
    <xf numFmtId="0" fontId="43" fillId="0" borderId="0" xfId="0" applyFont="1" applyAlignment="1">
      <alignment vertical="center"/>
    </xf>
    <xf numFmtId="0" fontId="42" fillId="0" borderId="0" xfId="0" applyFont="1" applyAlignment="1">
      <alignment vertical="center" wrapText="1"/>
    </xf>
    <xf numFmtId="0" fontId="43" fillId="0" borderId="0" xfId="0" applyFont="1" applyAlignment="1">
      <alignment vertical="center" wrapText="1"/>
    </xf>
    <xf numFmtId="0" fontId="43" fillId="0" borderId="0" xfId="0" applyFont="1" applyAlignment="1">
      <alignment horizontal="right" vertical="center" wrapText="1"/>
    </xf>
    <xf numFmtId="43" fontId="26" fillId="0" borderId="0" xfId="0" applyNumberFormat="1" applyFont="1"/>
    <xf numFmtId="10" fontId="26" fillId="0" borderId="0" xfId="4" applyNumberFormat="1" applyFont="1"/>
    <xf numFmtId="0" fontId="27" fillId="0" borderId="0" xfId="0" applyFont="1" applyAlignment="1">
      <alignment vertical="top" wrapText="1"/>
    </xf>
    <xf numFmtId="10" fontId="58" fillId="0" borderId="163" xfId="4" applyNumberFormat="1" applyFont="1" applyBorder="1" applyAlignment="1">
      <alignment wrapText="1"/>
    </xf>
    <xf numFmtId="8" fontId="58" fillId="0" borderId="18" xfId="0" applyNumberFormat="1" applyFont="1" applyBorder="1" applyAlignment="1">
      <alignment horizontal="right" vertical="center"/>
    </xf>
    <xf numFmtId="0" fontId="67" fillId="0" borderId="0" xfId="0" applyFont="1" applyAlignment="1">
      <alignment vertical="top" wrapText="1"/>
    </xf>
    <xf numFmtId="0" fontId="68" fillId="0" borderId="0" xfId="0" applyFont="1" applyAlignment="1">
      <alignment horizontal="left" vertical="top" wrapText="1"/>
    </xf>
    <xf numFmtId="0" fontId="69" fillId="14" borderId="14" xfId="0" applyFont="1" applyFill="1" applyBorder="1" applyAlignment="1">
      <alignment horizontal="center" vertical="center" wrapText="1"/>
    </xf>
    <xf numFmtId="0" fontId="70" fillId="18" borderId="14" xfId="0" applyFont="1" applyFill="1" applyBorder="1" applyAlignment="1"/>
    <xf numFmtId="0" fontId="71" fillId="0" borderId="0" xfId="0" applyFont="1" applyBorder="1" applyAlignment="1">
      <alignment horizontal="center" vertical="center"/>
    </xf>
    <xf numFmtId="0" fontId="71" fillId="0" borderId="0" xfId="0" applyFont="1" applyAlignment="1">
      <alignment horizontal="center" vertical="center"/>
    </xf>
    <xf numFmtId="0" fontId="70" fillId="14" borderId="0" xfId="0" applyFont="1" applyFill="1"/>
    <xf numFmtId="0" fontId="72" fillId="0" borderId="0" xfId="0" applyFont="1" applyAlignment="1">
      <alignment horizontal="center" vertical="center"/>
    </xf>
    <xf numFmtId="0" fontId="73" fillId="0" borderId="0" xfId="0" applyFont="1" applyAlignment="1">
      <alignment horizontal="center" vertical="center"/>
    </xf>
    <xf numFmtId="43" fontId="57" fillId="0" borderId="220" xfId="5" applyFont="1" applyBorder="1" applyAlignment="1">
      <alignment horizontal="center"/>
    </xf>
    <xf numFmtId="0" fontId="57" fillId="0" borderId="0" xfId="0" applyFont="1" applyBorder="1" applyAlignment="1">
      <alignment horizontal="left" wrapText="1"/>
    </xf>
    <xf numFmtId="0" fontId="66" fillId="0" borderId="221" xfId="0" applyFont="1" applyBorder="1"/>
    <xf numFmtId="0" fontId="57" fillId="0" borderId="222" xfId="0" applyFont="1" applyBorder="1" applyAlignment="1">
      <alignment horizontal="left" wrapText="1"/>
    </xf>
    <xf numFmtId="43" fontId="57" fillId="0" borderId="222" xfId="5" applyFont="1" applyBorder="1" applyAlignment="1">
      <alignment horizontal="center"/>
    </xf>
    <xf numFmtId="9" fontId="58" fillId="0" borderId="222" xfId="4" applyFont="1" applyBorder="1" applyAlignment="1">
      <alignment wrapText="1"/>
    </xf>
    <xf numFmtId="0" fontId="58" fillId="0" borderId="222" xfId="0" applyFont="1" applyBorder="1" applyAlignment="1">
      <alignment wrapText="1"/>
    </xf>
    <xf numFmtId="0" fontId="58" fillId="0" borderId="222" xfId="0" applyFont="1" applyBorder="1"/>
    <xf numFmtId="0" fontId="58" fillId="0" borderId="223" xfId="0" applyFont="1" applyBorder="1" applyAlignment="1">
      <alignment wrapText="1"/>
    </xf>
    <xf numFmtId="0" fontId="58" fillId="0" borderId="224" xfId="0" applyFont="1" applyBorder="1" applyAlignment="1">
      <alignment wrapText="1"/>
    </xf>
    <xf numFmtId="0" fontId="58" fillId="0" borderId="173" xfId="0" applyFont="1" applyBorder="1" applyAlignment="1">
      <alignment wrapText="1"/>
    </xf>
    <xf numFmtId="0" fontId="66" fillId="0" borderId="224" xfId="0" applyFont="1" applyBorder="1"/>
    <xf numFmtId="0" fontId="57" fillId="0" borderId="225" xfId="0" applyFont="1" applyBorder="1" applyAlignment="1">
      <alignment horizontal="left" wrapText="1"/>
    </xf>
    <xf numFmtId="0" fontId="57" fillId="0" borderId="226" xfId="0" applyFont="1" applyBorder="1" applyAlignment="1">
      <alignment horizontal="left" wrapText="1"/>
    </xf>
    <xf numFmtId="43" fontId="57" fillId="0" borderId="227" xfId="5" applyFont="1" applyBorder="1" applyAlignment="1">
      <alignment horizontal="center"/>
    </xf>
    <xf numFmtId="9" fontId="58" fillId="0" borderId="226" xfId="4" applyFont="1" applyBorder="1" applyAlignment="1">
      <alignment wrapText="1"/>
    </xf>
    <xf numFmtId="0" fontId="58" fillId="0" borderId="226" xfId="0" applyFont="1" applyBorder="1" applyAlignment="1">
      <alignment wrapText="1"/>
    </xf>
    <xf numFmtId="0" fontId="58" fillId="0" borderId="226" xfId="0" applyFont="1" applyBorder="1"/>
    <xf numFmtId="0" fontId="58" fillId="0" borderId="228" xfId="0" applyFont="1" applyBorder="1" applyAlignment="1">
      <alignment wrapText="1"/>
    </xf>
    <xf numFmtId="0" fontId="75" fillId="8" borderId="0" xfId="1" applyFont="1" applyFill="1"/>
    <xf numFmtId="0" fontId="76" fillId="8" borderId="0" xfId="1" applyFont="1" applyFill="1"/>
    <xf numFmtId="0" fontId="77" fillId="0" borderId="8" xfId="0" applyFont="1" applyBorder="1" applyAlignment="1">
      <alignment horizontal="center" vertical="center"/>
    </xf>
    <xf numFmtId="0" fontId="77" fillId="0" borderId="68" xfId="0" applyFont="1" applyBorder="1" applyAlignment="1">
      <alignment horizontal="center" vertical="center"/>
    </xf>
    <xf numFmtId="0" fontId="77" fillId="0" borderId="69" xfId="0" applyFont="1" applyBorder="1" applyAlignment="1">
      <alignment horizontal="center" vertical="center"/>
    </xf>
    <xf numFmtId="0" fontId="77" fillId="0" borderId="14" xfId="0" applyFont="1" applyBorder="1" applyAlignment="1">
      <alignment horizontal="center" vertical="center"/>
    </xf>
    <xf numFmtId="0" fontId="77" fillId="0" borderId="21" xfId="0" applyFont="1" applyBorder="1" applyAlignment="1">
      <alignment horizontal="center" vertical="center"/>
    </xf>
    <xf numFmtId="0" fontId="77" fillId="0" borderId="0" xfId="0" applyFont="1" applyAlignment="1">
      <alignment horizontal="center" vertical="center"/>
    </xf>
    <xf numFmtId="0" fontId="77" fillId="0" borderId="49" xfId="0" applyFont="1" applyBorder="1" applyAlignment="1">
      <alignment horizontal="center" vertical="center"/>
    </xf>
    <xf numFmtId="0" fontId="77" fillId="0" borderId="48" xfId="0" applyFont="1" applyBorder="1" applyAlignment="1">
      <alignment horizontal="center" vertical="center"/>
    </xf>
    <xf numFmtId="0" fontId="77" fillId="0" borderId="34" xfId="0" applyFont="1" applyBorder="1" applyAlignment="1">
      <alignment horizontal="center" vertical="center"/>
    </xf>
    <xf numFmtId="0" fontId="77" fillId="0" borderId="73" xfId="0" applyFont="1" applyBorder="1" applyAlignment="1">
      <alignment horizontal="center" vertical="center"/>
    </xf>
    <xf numFmtId="0" fontId="77" fillId="0" borderId="57" xfId="0" applyFont="1" applyBorder="1" applyAlignment="1">
      <alignment horizontal="center" vertical="center"/>
    </xf>
    <xf numFmtId="0" fontId="77" fillId="19" borderId="0" xfId="0" applyFont="1" applyFill="1" applyAlignment="1">
      <alignment horizontal="center" vertical="center"/>
    </xf>
    <xf numFmtId="0" fontId="77" fillId="0" borderId="37" xfId="0" applyFont="1" applyBorder="1" applyAlignment="1">
      <alignment horizontal="center" vertical="center"/>
    </xf>
    <xf numFmtId="0" fontId="77" fillId="0" borderId="0" xfId="0" applyFont="1"/>
    <xf numFmtId="9" fontId="77" fillId="0" borderId="49" xfId="4" applyFont="1" applyBorder="1" applyAlignment="1">
      <alignment horizontal="center" vertical="center"/>
    </xf>
    <xf numFmtId="9" fontId="77" fillId="0" borderId="26" xfId="4" applyFont="1" applyBorder="1" applyAlignment="1">
      <alignment horizontal="center" vertical="center"/>
    </xf>
    <xf numFmtId="0" fontId="77" fillId="14" borderId="14" xfId="0" applyFont="1" applyFill="1" applyBorder="1" applyAlignment="1">
      <alignment horizontal="center" vertical="center" wrapText="1"/>
    </xf>
    <xf numFmtId="0" fontId="77" fillId="0" borderId="33" xfId="0" applyFont="1" applyBorder="1" applyAlignment="1">
      <alignment horizontal="center" vertical="center"/>
    </xf>
    <xf numFmtId="0" fontId="77" fillId="16" borderId="14" xfId="0" applyFont="1" applyFill="1" applyBorder="1"/>
    <xf numFmtId="0" fontId="77" fillId="0" borderId="47" xfId="0" applyFont="1" applyBorder="1" applyAlignment="1">
      <alignment horizontal="center" vertical="center"/>
    </xf>
    <xf numFmtId="0" fontId="77" fillId="0" borderId="207" xfId="0" applyFont="1" applyBorder="1" applyAlignment="1">
      <alignment horizontal="center" vertical="center"/>
    </xf>
    <xf numFmtId="0" fontId="77" fillId="0" borderId="208" xfId="0" applyFont="1" applyBorder="1" applyAlignment="1">
      <alignment horizontal="center" vertical="center"/>
    </xf>
    <xf numFmtId="0" fontId="77" fillId="17" borderId="0" xfId="0" applyFont="1" applyFill="1" applyAlignment="1">
      <alignment horizontal="center" vertical="center"/>
    </xf>
    <xf numFmtId="0" fontId="77" fillId="0" borderId="58" xfId="0" applyFont="1" applyBorder="1" applyAlignment="1">
      <alignment horizontal="center" vertical="center"/>
    </xf>
    <xf numFmtId="0" fontId="77" fillId="0" borderId="28" xfId="0" applyFont="1" applyBorder="1" applyAlignment="1">
      <alignment horizontal="center" vertical="center"/>
    </xf>
    <xf numFmtId="0" fontId="77" fillId="0" borderId="131" xfId="0" applyFont="1" applyBorder="1" applyAlignment="1">
      <alignment horizontal="center" vertical="center"/>
    </xf>
    <xf numFmtId="0" fontId="77" fillId="0" borderId="81" xfId="0" applyFont="1" applyBorder="1" applyAlignment="1">
      <alignment horizontal="center" vertical="center"/>
    </xf>
    <xf numFmtId="0" fontId="77" fillId="0" borderId="136" xfId="0" applyFont="1" applyBorder="1" applyAlignment="1">
      <alignment horizontal="center" vertical="center"/>
    </xf>
    <xf numFmtId="0" fontId="77" fillId="0" borderId="129" xfId="0" applyFont="1" applyBorder="1" applyAlignment="1">
      <alignment horizontal="center" vertical="center"/>
    </xf>
    <xf numFmtId="0" fontId="77" fillId="0" borderId="90" xfId="0" applyFont="1" applyBorder="1" applyAlignment="1">
      <alignment horizontal="center" vertical="center"/>
    </xf>
    <xf numFmtId="0" fontId="77" fillId="0" borderId="91" xfId="0" applyFont="1" applyBorder="1" applyAlignment="1">
      <alignment horizontal="center" vertical="center"/>
    </xf>
    <xf numFmtId="0" fontId="77" fillId="0" borderId="76" xfId="0" applyFont="1" applyBorder="1" applyAlignment="1">
      <alignment horizontal="center" vertical="center"/>
    </xf>
    <xf numFmtId="0" fontId="77" fillId="0" borderId="71" xfId="0" applyFont="1" applyBorder="1" applyAlignment="1">
      <alignment horizontal="center" vertical="center"/>
    </xf>
    <xf numFmtId="0" fontId="77" fillId="0" borderId="86" xfId="0" applyFont="1" applyBorder="1" applyAlignment="1">
      <alignment horizontal="center" vertical="center"/>
    </xf>
    <xf numFmtId="0" fontId="77" fillId="0" borderId="93" xfId="0" applyFont="1" applyBorder="1" applyAlignment="1">
      <alignment horizontal="center" vertical="center"/>
    </xf>
    <xf numFmtId="0" fontId="77" fillId="0" borderId="84" xfId="0" applyFont="1" applyBorder="1" applyAlignment="1">
      <alignment horizontal="center" vertical="center"/>
    </xf>
    <xf numFmtId="0" fontId="77" fillId="20" borderId="14" xfId="0" applyFont="1" applyFill="1" applyBorder="1"/>
    <xf numFmtId="0" fontId="77" fillId="0" borderId="22" xfId="0" applyFont="1" applyBorder="1" applyAlignment="1">
      <alignment horizontal="center" vertical="center"/>
    </xf>
    <xf numFmtId="0" fontId="77" fillId="0" borderId="206" xfId="0" applyFont="1" applyBorder="1" applyAlignment="1">
      <alignment horizontal="center" vertical="center"/>
    </xf>
    <xf numFmtId="164" fontId="78" fillId="0" borderId="0" xfId="4" applyNumberFormat="1" applyFont="1" applyFill="1" applyBorder="1" applyAlignment="1">
      <alignment horizontal="center" vertical="top"/>
    </xf>
    <xf numFmtId="0" fontId="78" fillId="0" borderId="0" xfId="0" applyFont="1" applyAlignment="1">
      <alignment horizontal="center" vertical="center"/>
    </xf>
    <xf numFmtId="0" fontId="80" fillId="0" borderId="0" xfId="0" applyFont="1" applyAlignment="1">
      <alignment vertical="top" wrapText="1"/>
    </xf>
    <xf numFmtId="0" fontId="78" fillId="0" borderId="0" xfId="0" applyFont="1"/>
    <xf numFmtId="0" fontId="77" fillId="18" borderId="14" xfId="0" applyFont="1" applyFill="1" applyBorder="1"/>
    <xf numFmtId="0" fontId="77" fillId="0" borderId="0" xfId="0" applyFont="1" applyBorder="1"/>
    <xf numFmtId="0" fontId="77" fillId="0" borderId="116" xfId="0" applyFont="1" applyBorder="1"/>
    <xf numFmtId="168" fontId="77" fillId="0" borderId="106" xfId="0" applyNumberFormat="1" applyFont="1" applyBorder="1"/>
    <xf numFmtId="0" fontId="77" fillId="0" borderId="5" xfId="0" applyFont="1" applyBorder="1"/>
    <xf numFmtId="0" fontId="77" fillId="0" borderId="47" xfId="0" applyFont="1" applyBorder="1"/>
    <xf numFmtId="166" fontId="77" fillId="0" borderId="14" xfId="5" applyNumberFormat="1" applyFont="1" applyBorder="1"/>
    <xf numFmtId="9" fontId="77" fillId="0" borderId="47" xfId="5" applyNumberFormat="1" applyFont="1" applyBorder="1"/>
    <xf numFmtId="43" fontId="77" fillId="0" borderId="0" xfId="5" applyFont="1" applyBorder="1"/>
    <xf numFmtId="166" fontId="77" fillId="0" borderId="49" xfId="5" applyNumberFormat="1" applyFont="1" applyBorder="1"/>
    <xf numFmtId="166" fontId="77" fillId="0" borderId="47" xfId="5" applyNumberFormat="1" applyFont="1" applyBorder="1"/>
    <xf numFmtId="0" fontId="77" fillId="19" borderId="0" xfId="0" applyFont="1" applyFill="1" applyBorder="1"/>
    <xf numFmtId="0" fontId="77" fillId="0" borderId="112" xfId="0" applyFont="1" applyBorder="1"/>
    <xf numFmtId="0" fontId="77" fillId="20" borderId="0" xfId="0" applyFont="1" applyFill="1" applyBorder="1"/>
    <xf numFmtId="0" fontId="77" fillId="0" borderId="49" xfId="0" applyFont="1" applyBorder="1"/>
    <xf numFmtId="0" fontId="77" fillId="16" borderId="0" xfId="0" applyFont="1" applyFill="1" applyBorder="1"/>
    <xf numFmtId="0" fontId="77" fillId="0" borderId="192" xfId="0" applyFont="1" applyBorder="1" applyAlignment="1">
      <alignment horizontal="center"/>
    </xf>
    <xf numFmtId="0" fontId="81" fillId="0" borderId="0" xfId="0" applyFont="1" applyAlignment="1">
      <alignment horizontal="left" vertical="top" wrapText="1"/>
    </xf>
    <xf numFmtId="166" fontId="77" fillId="0" borderId="123" xfId="0" applyNumberFormat="1" applyFont="1" applyBorder="1" applyAlignment="1">
      <alignment horizontal="center" vertical="center"/>
    </xf>
    <xf numFmtId="166" fontId="77" fillId="0" borderId="89" xfId="0" applyNumberFormat="1" applyFont="1" applyBorder="1" applyAlignment="1">
      <alignment horizontal="center" vertical="center"/>
    </xf>
    <xf numFmtId="166" fontId="77" fillId="0" borderId="125" xfId="0" applyNumberFormat="1" applyFont="1" applyBorder="1" applyAlignment="1">
      <alignment horizontal="center" vertical="center"/>
    </xf>
    <xf numFmtId="166" fontId="77" fillId="0" borderId="121" xfId="0" applyNumberFormat="1" applyFont="1" applyBorder="1" applyAlignment="1">
      <alignment horizontal="center" vertical="center"/>
    </xf>
    <xf numFmtId="166" fontId="77" fillId="0" borderId="120" xfId="0" applyNumberFormat="1" applyFont="1" applyBorder="1" applyAlignment="1">
      <alignment horizontal="center" vertical="center"/>
    </xf>
    <xf numFmtId="1" fontId="77" fillId="0" borderId="120" xfId="0" applyNumberFormat="1" applyFont="1" applyBorder="1" applyAlignment="1">
      <alignment horizontal="center" vertical="center"/>
    </xf>
    <xf numFmtId="0" fontId="77" fillId="0" borderId="112" xfId="0" applyFont="1" applyBorder="1" applyAlignment="1">
      <alignment horizontal="center" vertical="center"/>
    </xf>
    <xf numFmtId="0" fontId="77" fillId="0" borderId="16" xfId="0" applyFont="1" applyBorder="1" applyAlignment="1">
      <alignment horizontal="center" vertical="center"/>
    </xf>
    <xf numFmtId="0" fontId="77" fillId="14" borderId="0" xfId="0" applyFont="1" applyFill="1"/>
    <xf numFmtId="164" fontId="58" fillId="0" borderId="3" xfId="4" applyNumberFormat="1" applyFont="1" applyFill="1" applyBorder="1" applyAlignment="1">
      <alignment horizontal="right" vertical="center"/>
    </xf>
    <xf numFmtId="0" fontId="42" fillId="0" borderId="0" xfId="0" applyFont="1" applyAlignment="1">
      <alignment horizontal="left" vertical="top" wrapText="1"/>
    </xf>
    <xf numFmtId="0" fontId="82" fillId="0" borderId="21" xfId="0" applyFont="1" applyBorder="1" applyAlignment="1">
      <alignment horizontal="center" vertical="center"/>
    </xf>
    <xf numFmtId="1" fontId="74" fillId="0" borderId="19" xfId="0" applyNumberFormat="1" applyFont="1" applyBorder="1" applyAlignment="1">
      <alignment horizontal="right" vertical="center"/>
    </xf>
    <xf numFmtId="0" fontId="74" fillId="0" borderId="229" xfId="0" applyFont="1" applyBorder="1" applyAlignment="1">
      <alignment vertical="center"/>
    </xf>
    <xf numFmtId="0" fontId="74" fillId="0" borderId="18" xfId="0" applyFont="1" applyBorder="1" applyAlignment="1">
      <alignment vertical="top" wrapText="1"/>
    </xf>
    <xf numFmtId="0" fontId="74" fillId="0" borderId="2" xfId="0" applyFont="1" applyBorder="1" applyAlignment="1">
      <alignment vertical="top"/>
    </xf>
    <xf numFmtId="0" fontId="74" fillId="0" borderId="2" xfId="0" applyFont="1" applyBorder="1" applyAlignment="1">
      <alignment vertical="top" wrapText="1"/>
    </xf>
    <xf numFmtId="0" fontId="74" fillId="0" borderId="19" xfId="0" applyFont="1" applyBorder="1" applyAlignment="1">
      <alignment vertical="top" wrapText="1"/>
    </xf>
    <xf numFmtId="0" fontId="74" fillId="0" borderId="22" xfId="0" applyFont="1" applyBorder="1" applyAlignment="1">
      <alignment vertical="top"/>
    </xf>
    <xf numFmtId="0" fontId="74" fillId="0" borderId="25" xfId="0" applyFont="1" applyBorder="1" applyAlignment="1">
      <alignment vertical="top" wrapText="1"/>
    </xf>
    <xf numFmtId="9" fontId="58" fillId="0" borderId="186" xfId="0" applyNumberFormat="1" applyFont="1" applyBorder="1" applyAlignment="1">
      <alignment horizontal="right" vertical="center"/>
    </xf>
    <xf numFmtId="0" fontId="77" fillId="0" borderId="233" xfId="0" applyFont="1" applyBorder="1" applyAlignment="1">
      <alignment horizontal="center" vertical="center"/>
    </xf>
    <xf numFmtId="9" fontId="58" fillId="0" borderId="9" xfId="0" applyNumberFormat="1" applyFont="1" applyBorder="1" applyAlignment="1">
      <alignment horizontal="right" vertical="center"/>
    </xf>
    <xf numFmtId="9" fontId="58" fillId="0" borderId="55" xfId="0" applyNumberFormat="1" applyFont="1" applyBorder="1" applyAlignment="1">
      <alignment horizontal="right" vertical="center"/>
    </xf>
    <xf numFmtId="0" fontId="77" fillId="0" borderId="234" xfId="0" applyFont="1" applyBorder="1" applyAlignment="1">
      <alignment horizontal="center" vertical="center"/>
    </xf>
    <xf numFmtId="9" fontId="58" fillId="0" borderId="48" xfId="0" applyNumberFormat="1" applyFont="1" applyBorder="1" applyAlignment="1">
      <alignment horizontal="right" vertical="center"/>
    </xf>
    <xf numFmtId="164" fontId="74" fillId="0" borderId="19" xfId="4" applyNumberFormat="1" applyFont="1" applyBorder="1" applyAlignment="1">
      <alignment horizontal="right" vertical="center"/>
    </xf>
    <xf numFmtId="9" fontId="58" fillId="0" borderId="23" xfId="4" applyFont="1" applyBorder="1" applyAlignment="1">
      <alignment horizontal="center" vertical="center"/>
    </xf>
    <xf numFmtId="9" fontId="58" fillId="0" borderId="35" xfId="4" applyFont="1" applyBorder="1" applyAlignment="1">
      <alignment horizontal="center" vertical="center"/>
    </xf>
    <xf numFmtId="0" fontId="77" fillId="0" borderId="0" xfId="0" applyFont="1" applyBorder="1" applyAlignment="1">
      <alignment horizontal="center" vertical="center"/>
    </xf>
    <xf numFmtId="166" fontId="58" fillId="0" borderId="235" xfId="5" applyNumberFormat="1" applyFont="1" applyFill="1" applyBorder="1" applyAlignment="1">
      <alignment horizontal="right" vertical="center"/>
    </xf>
    <xf numFmtId="0" fontId="57" fillId="0" borderId="39" xfId="0" applyFont="1" applyBorder="1" applyAlignment="1"/>
    <xf numFmtId="166" fontId="58" fillId="0" borderId="49" xfId="5" applyNumberFormat="1" applyFont="1" applyBorder="1" applyAlignment="1">
      <alignment horizontal="right" vertical="center"/>
    </xf>
    <xf numFmtId="0" fontId="42" fillId="0" borderId="0" xfId="0" applyFont="1" applyFill="1" applyAlignment="1">
      <alignment vertical="top"/>
    </xf>
    <xf numFmtId="164" fontId="58" fillId="0" borderId="48" xfId="5" applyNumberFormat="1" applyFont="1" applyBorder="1" applyAlignment="1">
      <alignment horizontal="right" vertical="center"/>
    </xf>
    <xf numFmtId="164" fontId="58" fillId="0" borderId="56" xfId="5" applyNumberFormat="1" applyFont="1" applyFill="1" applyBorder="1" applyAlignment="1">
      <alignment horizontal="right" vertical="center"/>
    </xf>
    <xf numFmtId="0" fontId="61" fillId="0" borderId="11" xfId="0" applyFont="1" applyBorder="1" applyAlignment="1">
      <alignment vertical="top" wrapText="1"/>
    </xf>
    <xf numFmtId="0" fontId="61" fillId="0" borderId="11" xfId="0" applyFont="1" applyBorder="1"/>
    <xf numFmtId="0" fontId="61" fillId="0" borderId="11" xfId="0" applyFont="1" applyBorder="1" applyAlignment="1">
      <alignment horizontal="left" vertical="top" wrapText="1"/>
    </xf>
    <xf numFmtId="0" fontId="77" fillId="0" borderId="140" xfId="0" applyFont="1" applyBorder="1" applyAlignment="1">
      <alignment horizontal="center" vertical="center"/>
    </xf>
    <xf numFmtId="0" fontId="77" fillId="0" borderId="139" xfId="0" applyFont="1" applyBorder="1" applyAlignment="1">
      <alignment horizontal="center" vertical="center"/>
    </xf>
    <xf numFmtId="0" fontId="77" fillId="0" borderId="72" xfId="0" applyFont="1" applyBorder="1" applyAlignment="1">
      <alignment horizontal="center" vertical="center"/>
    </xf>
    <xf numFmtId="0" fontId="87" fillId="0" borderId="75" xfId="0" applyFont="1" applyBorder="1" applyAlignment="1">
      <alignment horizontal="center" vertical="center"/>
    </xf>
    <xf numFmtId="0" fontId="87" fillId="0" borderId="83" xfId="0" applyFont="1" applyBorder="1" applyAlignment="1">
      <alignment horizontal="center" vertical="center"/>
    </xf>
    <xf numFmtId="0" fontId="77" fillId="0" borderId="52" xfId="0" applyFont="1" applyBorder="1" applyAlignment="1">
      <alignment horizontal="center" vertical="center"/>
    </xf>
    <xf numFmtId="0" fontId="77" fillId="0" borderId="4" xfId="0" applyFont="1" applyBorder="1" applyAlignment="1">
      <alignment horizontal="center" vertical="center"/>
    </xf>
    <xf numFmtId="0" fontId="77" fillId="0" borderId="53" xfId="0" applyFont="1" applyBorder="1" applyAlignment="1">
      <alignment horizontal="center" vertical="center"/>
    </xf>
    <xf numFmtId="0" fontId="77" fillId="0" borderId="236" xfId="0" applyFont="1" applyBorder="1" applyAlignment="1">
      <alignment horizontal="center" vertical="center"/>
    </xf>
    <xf numFmtId="0" fontId="77" fillId="0" borderId="82" xfId="0" applyFont="1" applyBorder="1" applyAlignment="1">
      <alignment horizontal="center" vertical="center"/>
    </xf>
    <xf numFmtId="0" fontId="87" fillId="0" borderId="49" xfId="0" applyFont="1" applyBorder="1" applyAlignment="1">
      <alignment horizontal="center" vertical="center"/>
    </xf>
    <xf numFmtId="0" fontId="87" fillId="0" borderId="88" xfId="0" applyFont="1" applyBorder="1" applyAlignment="1">
      <alignment horizontal="center" vertical="center"/>
    </xf>
    <xf numFmtId="0" fontId="87" fillId="0" borderId="87" xfId="0" applyFont="1" applyBorder="1" applyAlignment="1">
      <alignment horizontal="center" vertical="center"/>
    </xf>
    <xf numFmtId="0" fontId="87" fillId="0" borderId="84" xfId="0" applyFont="1" applyBorder="1" applyAlignment="1">
      <alignment horizontal="center" vertical="center"/>
    </xf>
    <xf numFmtId="0" fontId="87" fillId="19" borderId="0" xfId="0" applyFont="1" applyFill="1" applyBorder="1" applyAlignment="1"/>
    <xf numFmtId="164" fontId="77" fillId="0" borderId="14" xfId="4" applyNumberFormat="1" applyFont="1" applyFill="1" applyBorder="1" applyAlignment="1">
      <alignment horizontal="center" vertical="center"/>
    </xf>
    <xf numFmtId="164" fontId="77" fillId="0" borderId="0" xfId="4" applyNumberFormat="1" applyFont="1" applyFill="1" applyBorder="1" applyAlignment="1">
      <alignment horizontal="center" vertical="center"/>
    </xf>
    <xf numFmtId="0" fontId="77" fillId="0" borderId="2" xfId="0" applyFont="1" applyBorder="1" applyAlignment="1">
      <alignment horizontal="center" vertical="center"/>
    </xf>
    <xf numFmtId="0" fontId="87" fillId="0" borderId="28" xfId="0" applyFont="1" applyBorder="1" applyAlignment="1">
      <alignment horizontal="center" vertical="center"/>
    </xf>
    <xf numFmtId="0" fontId="87" fillId="0" borderId="26" xfId="0" applyFont="1" applyBorder="1" applyAlignment="1">
      <alignment horizontal="center" vertical="center"/>
    </xf>
    <xf numFmtId="0" fontId="87" fillId="20" borderId="14" xfId="0" applyFont="1" applyFill="1" applyBorder="1" applyAlignment="1"/>
    <xf numFmtId="0" fontId="87" fillId="0" borderId="85" xfId="0" applyFont="1" applyBorder="1" applyAlignment="1">
      <alignment horizontal="center" vertical="center"/>
    </xf>
    <xf numFmtId="0" fontId="77" fillId="0" borderId="49" xfId="4" applyNumberFormat="1" applyFont="1" applyFill="1" applyBorder="1" applyAlignment="1">
      <alignment horizontal="center" vertical="center"/>
    </xf>
    <xf numFmtId="0" fontId="87" fillId="0" borderId="204" xfId="0" applyFont="1" applyBorder="1" applyAlignment="1">
      <alignment horizontal="center" vertical="center"/>
    </xf>
    <xf numFmtId="165" fontId="77" fillId="0" borderId="0" xfId="4" applyNumberFormat="1" applyFont="1" applyBorder="1" applyAlignment="1">
      <alignment horizontal="center" vertical="center"/>
    </xf>
    <xf numFmtId="0" fontId="87" fillId="16" borderId="14" xfId="0" applyFont="1" applyFill="1" applyBorder="1" applyAlignment="1"/>
    <xf numFmtId="0" fontId="87" fillId="0" borderId="205" xfId="0" applyFont="1" applyBorder="1" applyAlignment="1">
      <alignment horizontal="center" vertical="center"/>
    </xf>
    <xf numFmtId="0" fontId="87" fillId="0" borderId="6" xfId="0" applyFont="1" applyBorder="1" applyAlignment="1">
      <alignment horizontal="center" vertical="center"/>
    </xf>
    <xf numFmtId="0" fontId="87" fillId="0" borderId="4" xfId="0" applyFont="1" applyBorder="1" applyAlignment="1">
      <alignment horizontal="center" vertical="center"/>
    </xf>
    <xf numFmtId="0" fontId="87" fillId="0" borderId="53" xfId="0" applyFont="1" applyBorder="1" applyAlignment="1">
      <alignment horizontal="center" vertical="center"/>
    </xf>
    <xf numFmtId="0" fontId="77" fillId="17" borderId="0" xfId="0" applyFont="1" applyFill="1" applyBorder="1" applyAlignment="1">
      <alignment horizontal="center" vertical="center"/>
    </xf>
    <xf numFmtId="0" fontId="88" fillId="0" borderId="0" xfId="0" applyFont="1" applyAlignment="1">
      <alignment horizontal="center" vertical="center"/>
    </xf>
    <xf numFmtId="0" fontId="77" fillId="14" borderId="237" xfId="0" applyFont="1" applyFill="1" applyBorder="1" applyAlignment="1">
      <alignment horizontal="center" vertical="center" wrapText="1"/>
    </xf>
    <xf numFmtId="0" fontId="77" fillId="14" borderId="11" xfId="0" applyFont="1" applyFill="1" applyBorder="1" applyAlignment="1">
      <alignment horizontal="center" vertical="center" wrapText="1"/>
    </xf>
    <xf numFmtId="164" fontId="58" fillId="0" borderId="58" xfId="5" applyNumberFormat="1" applyFont="1" applyBorder="1" applyAlignment="1">
      <alignment horizontal="right" vertical="center"/>
    </xf>
    <xf numFmtId="0" fontId="56" fillId="14" borderId="30" xfId="0" applyFont="1" applyFill="1" applyBorder="1" applyAlignment="1">
      <alignment horizontal="right" vertical="center" wrapText="1"/>
    </xf>
    <xf numFmtId="0" fontId="57" fillId="20" borderId="47" xfId="0" applyFont="1" applyFill="1" applyBorder="1" applyAlignment="1">
      <alignment horizontal="right" vertical="center"/>
    </xf>
    <xf numFmtId="0" fontId="56" fillId="14" borderId="47" xfId="0" applyFont="1" applyFill="1" applyBorder="1" applyAlignment="1">
      <alignment horizontal="right" vertical="center" wrapText="1"/>
    </xf>
    <xf numFmtId="0" fontId="77" fillId="14" borderId="47" xfId="0" applyFont="1" applyFill="1" applyBorder="1" applyAlignment="1">
      <alignment horizontal="center" vertical="center" wrapText="1"/>
    </xf>
    <xf numFmtId="0" fontId="56" fillId="14" borderId="50" xfId="0" applyFont="1" applyFill="1" applyBorder="1" applyAlignment="1">
      <alignment horizontal="right" vertical="center" wrapText="1"/>
    </xf>
    <xf numFmtId="0" fontId="58" fillId="0" borderId="0" xfId="0" applyFont="1" applyAlignment="1">
      <alignment horizontal="left"/>
    </xf>
    <xf numFmtId="0" fontId="89" fillId="0" borderId="0" xfId="0" applyFont="1" applyAlignment="1">
      <alignment vertical="center"/>
    </xf>
    <xf numFmtId="0" fontId="90" fillId="0" borderId="0" xfId="0" applyFont="1" applyAlignment="1">
      <alignment vertical="center"/>
    </xf>
    <xf numFmtId="0" fontId="57" fillId="0" borderId="0" xfId="0" applyFont="1"/>
    <xf numFmtId="0" fontId="91" fillId="0" borderId="0" xfId="0" applyFont="1" applyAlignment="1">
      <alignment horizontal="left"/>
    </xf>
    <xf numFmtId="0" fontId="57" fillId="0" borderId="0" xfId="0" applyFont="1" applyAlignment="1">
      <alignment horizontal="left"/>
    </xf>
    <xf numFmtId="0" fontId="92" fillId="0" borderId="0" xfId="0" applyFont="1"/>
    <xf numFmtId="0" fontId="93" fillId="0" borderId="0" xfId="0" applyFont="1" applyAlignment="1">
      <alignment horizontal="left"/>
    </xf>
    <xf numFmtId="0" fontId="94" fillId="0" borderId="0" xfId="0" applyFont="1" applyAlignment="1">
      <alignment horizontal="left"/>
    </xf>
    <xf numFmtId="0" fontId="95" fillId="0" borderId="0" xfId="0" applyFont="1"/>
    <xf numFmtId="0" fontId="60" fillId="0" borderId="0" xfId="0" applyFont="1" applyAlignment="1">
      <alignment horizontal="left"/>
    </xf>
    <xf numFmtId="0" fontId="60" fillId="0" borderId="0" xfId="0" applyFont="1"/>
    <xf numFmtId="0" fontId="58" fillId="21" borderId="14" xfId="0" applyFont="1" applyFill="1" applyBorder="1" applyAlignment="1">
      <alignment horizontal="center" vertical="center"/>
    </xf>
    <xf numFmtId="0" fontId="58" fillId="21" borderId="35" xfId="0" applyFont="1" applyFill="1" applyBorder="1" applyAlignment="1">
      <alignment horizontal="center" vertical="center"/>
    </xf>
    <xf numFmtId="0" fontId="58" fillId="21" borderId="14" xfId="0" applyFont="1" applyFill="1" applyBorder="1" applyAlignment="1">
      <alignment horizontal="left" vertical="center"/>
    </xf>
    <xf numFmtId="0" fontId="57" fillId="21" borderId="0" xfId="0" applyFont="1" applyFill="1" applyAlignment="1">
      <alignment horizontal="center" vertical="center"/>
    </xf>
    <xf numFmtId="0" fontId="57" fillId="21" borderId="36" xfId="0" applyFont="1" applyFill="1" applyBorder="1" applyAlignment="1">
      <alignment horizontal="center" vertical="center"/>
    </xf>
    <xf numFmtId="0" fontId="49" fillId="14" borderId="11" xfId="0" applyFont="1" applyFill="1" applyBorder="1" applyAlignment="1">
      <alignment horizontal="center" vertical="center"/>
    </xf>
    <xf numFmtId="0" fontId="57" fillId="21" borderId="13" xfId="0" applyFont="1" applyFill="1" applyBorder="1" applyAlignment="1">
      <alignment horizontal="center" vertical="center"/>
    </xf>
    <xf numFmtId="0" fontId="49" fillId="14" borderId="50" xfId="0" applyFont="1" applyFill="1" applyBorder="1" applyAlignment="1">
      <alignment horizontal="center" vertical="center"/>
    </xf>
    <xf numFmtId="0" fontId="49" fillId="14" borderId="46" xfId="0" applyFont="1" applyFill="1" applyBorder="1" applyAlignment="1">
      <alignment vertical="center"/>
    </xf>
    <xf numFmtId="0" fontId="49" fillId="14" borderId="50" xfId="0" applyFont="1" applyFill="1" applyBorder="1" applyAlignment="1">
      <alignment vertical="center"/>
    </xf>
    <xf numFmtId="0" fontId="58" fillId="21" borderId="0" xfId="0" applyFont="1" applyFill="1" applyAlignment="1">
      <alignment horizontal="left"/>
    </xf>
    <xf numFmtId="0" fontId="58" fillId="21" borderId="36" xfId="0" applyFont="1" applyFill="1" applyBorder="1" applyAlignment="1">
      <alignment horizontal="center" vertical="center"/>
    </xf>
    <xf numFmtId="0" fontId="58" fillId="21" borderId="0" xfId="0" applyFont="1" applyFill="1" applyAlignment="1">
      <alignment horizontal="center" vertical="center"/>
    </xf>
    <xf numFmtId="0" fontId="91" fillId="21" borderId="0" xfId="0" applyFont="1" applyFill="1" applyAlignment="1">
      <alignment horizontal="center" vertical="center"/>
    </xf>
    <xf numFmtId="0" fontId="58" fillId="21" borderId="37" xfId="0" applyFont="1" applyFill="1" applyBorder="1" applyAlignment="1">
      <alignment horizontal="center" vertical="center"/>
    </xf>
    <xf numFmtId="0" fontId="58" fillId="21" borderId="38" xfId="0" applyFont="1" applyFill="1" applyBorder="1" applyAlignment="1">
      <alignment horizontal="center" vertical="center"/>
    </xf>
    <xf numFmtId="0" fontId="58" fillId="21" borderId="37" xfId="0" applyFont="1" applyFill="1" applyBorder="1" applyAlignment="1">
      <alignment horizontal="left" vertical="center"/>
    </xf>
    <xf numFmtId="0" fontId="56" fillId="14" borderId="0" xfId="0" applyFont="1" applyFill="1" applyAlignment="1">
      <alignment horizontal="left"/>
    </xf>
    <xf numFmtId="0" fontId="56" fillId="14" borderId="0" xfId="0" applyFont="1" applyFill="1"/>
    <xf numFmtId="3" fontId="58" fillId="22" borderId="0" xfId="0" applyNumberFormat="1" applyFont="1" applyFill="1"/>
    <xf numFmtId="0" fontId="58" fillId="22" borderId="36" xfId="0" applyFont="1" applyFill="1" applyBorder="1"/>
    <xf numFmtId="3" fontId="58" fillId="22" borderId="36" xfId="0" applyNumberFormat="1" applyFont="1" applyFill="1" applyBorder="1"/>
    <xf numFmtId="3" fontId="58" fillId="0" borderId="36" xfId="0" applyNumberFormat="1" applyFont="1" applyBorder="1"/>
    <xf numFmtId="3" fontId="60" fillId="0" borderId="0" xfId="0" applyNumberFormat="1" applyFont="1"/>
    <xf numFmtId="0" fontId="58" fillId="0" borderId="0" xfId="0" applyFont="1" applyAlignment="1">
      <alignment horizontal="left" indent="4"/>
    </xf>
    <xf numFmtId="0" fontId="62" fillId="0" borderId="0" xfId="0" applyFont="1" applyAlignment="1">
      <alignment horizontal="left"/>
    </xf>
    <xf numFmtId="0" fontId="56" fillId="20" borderId="0" xfId="0" applyFont="1" applyFill="1"/>
    <xf numFmtId="170" fontId="58" fillId="22" borderId="36" xfId="0" applyNumberFormat="1" applyFont="1" applyFill="1" applyBorder="1"/>
    <xf numFmtId="3" fontId="62" fillId="22" borderId="0" xfId="0" applyNumberFormat="1" applyFont="1" applyFill="1"/>
    <xf numFmtId="3" fontId="60" fillId="22" borderId="36" xfId="0" applyNumberFormat="1" applyFont="1" applyFill="1" applyBorder="1"/>
    <xf numFmtId="3" fontId="60" fillId="22" borderId="0" xfId="0" applyNumberFormat="1" applyFont="1" applyFill="1"/>
    <xf numFmtId="0" fontId="58" fillId="23" borderId="36" xfId="0" applyFont="1" applyFill="1" applyBorder="1"/>
    <xf numFmtId="0" fontId="58" fillId="0" borderId="37" xfId="0" applyFont="1" applyBorder="1" applyAlignment="1">
      <alignment horizontal="left"/>
    </xf>
    <xf numFmtId="0" fontId="58" fillId="0" borderId="38" xfId="0" applyFont="1" applyBorder="1"/>
    <xf numFmtId="0" fontId="97" fillId="24" borderId="39" xfId="0" applyFont="1" applyFill="1" applyBorder="1" applyAlignment="1">
      <alignment horizontal="left" indent="2"/>
    </xf>
    <xf numFmtId="0" fontId="97" fillId="24" borderId="35" xfId="0" applyFont="1" applyFill="1" applyBorder="1"/>
    <xf numFmtId="0" fontId="97" fillId="24" borderId="41" xfId="0" applyFont="1" applyFill="1" applyBorder="1" applyAlignment="1">
      <alignment horizontal="left" indent="2"/>
    </xf>
    <xf numFmtId="0" fontId="97" fillId="24" borderId="38" xfId="0" applyFont="1" applyFill="1" applyBorder="1"/>
    <xf numFmtId="0" fontId="57" fillId="0" borderId="36" xfId="0" applyFont="1" applyBorder="1"/>
    <xf numFmtId="3" fontId="57" fillId="22" borderId="36" xfId="0" applyNumberFormat="1" applyFont="1" applyFill="1" applyBorder="1"/>
    <xf numFmtId="3" fontId="57" fillId="0" borderId="36" xfId="0" applyNumberFormat="1" applyFont="1" applyBorder="1"/>
    <xf numFmtId="173" fontId="58" fillId="22" borderId="36" xfId="0" applyNumberFormat="1" applyFont="1" applyFill="1" applyBorder="1"/>
    <xf numFmtId="173" fontId="58" fillId="0" borderId="36" xfId="0" applyNumberFormat="1" applyFont="1" applyBorder="1"/>
    <xf numFmtId="0" fontId="46" fillId="0" borderId="0" xfId="0" applyFont="1"/>
    <xf numFmtId="0" fontId="46" fillId="0" borderId="36" xfId="0" applyFont="1" applyBorder="1"/>
    <xf numFmtId="3" fontId="46" fillId="0" borderId="36" xfId="0" applyNumberFormat="1" applyFont="1" applyBorder="1"/>
    <xf numFmtId="0" fontId="61" fillId="0" borderId="0" xfId="0" applyFont="1" applyAlignment="1">
      <alignment horizontal="left"/>
    </xf>
    <xf numFmtId="0" fontId="61" fillId="0" borderId="0" xfId="0" applyFont="1" applyAlignment="1">
      <alignment horizontal="left" indent="4"/>
    </xf>
    <xf numFmtId="0" fontId="61" fillId="0" borderId="0" xfId="0" applyFont="1"/>
    <xf numFmtId="0" fontId="61" fillId="0" borderId="36" xfId="0" applyFont="1" applyBorder="1"/>
    <xf numFmtId="3" fontId="61" fillId="0" borderId="0" xfId="0" applyNumberFormat="1" applyFont="1"/>
    <xf numFmtId="3" fontId="61" fillId="0" borderId="36" xfId="0" applyNumberFormat="1" applyFont="1" applyBorder="1"/>
    <xf numFmtId="3" fontId="61" fillId="22" borderId="0" xfId="0" applyNumberFormat="1" applyFont="1" applyFill="1"/>
    <xf numFmtId="3" fontId="61" fillId="22" borderId="36" xfId="0" applyNumberFormat="1" applyFont="1" applyFill="1" applyBorder="1"/>
    <xf numFmtId="0" fontId="58" fillId="0" borderId="238" xfId="0" applyFont="1" applyBorder="1"/>
    <xf numFmtId="174" fontId="58" fillId="22" borderId="36" xfId="0" applyNumberFormat="1" applyFont="1" applyFill="1" applyBorder="1"/>
    <xf numFmtId="174" fontId="58" fillId="0" borderId="36" xfId="0" applyNumberFormat="1" applyFont="1" applyBorder="1"/>
    <xf numFmtId="175" fontId="58" fillId="22" borderId="36" xfId="0" applyNumberFormat="1" applyFont="1" applyFill="1" applyBorder="1"/>
    <xf numFmtId="175" fontId="58" fillId="0" borderId="36" xfId="0" applyNumberFormat="1" applyFont="1" applyBorder="1"/>
    <xf numFmtId="3" fontId="58" fillId="0" borderId="37" xfId="0" applyNumberFormat="1" applyFont="1" applyBorder="1"/>
    <xf numFmtId="3" fontId="58" fillId="0" borderId="38" xfId="0" applyNumberFormat="1" applyFont="1" applyBorder="1"/>
    <xf numFmtId="0" fontId="56" fillId="25" borderId="0" xfId="0" applyFont="1" applyFill="1"/>
    <xf numFmtId="0" fontId="58" fillId="0" borderId="37" xfId="0" applyFont="1" applyBorder="1" applyAlignment="1">
      <alignment horizontal="left" indent="2"/>
    </xf>
    <xf numFmtId="3" fontId="58" fillId="23" borderId="36" xfId="0" applyNumberFormat="1" applyFont="1" applyFill="1" applyBorder="1"/>
    <xf numFmtId="3" fontId="62" fillId="0" borderId="0" xfId="0" applyNumberFormat="1" applyFont="1"/>
    <xf numFmtId="3" fontId="60" fillId="0" borderId="36" xfId="0" applyNumberFormat="1" applyFont="1" applyBorder="1"/>
    <xf numFmtId="0" fontId="61" fillId="0" borderId="0" xfId="0" applyFont="1" applyAlignment="1">
      <alignment horizontal="left" indent="2"/>
    </xf>
    <xf numFmtId="164" fontId="62" fillId="0" borderId="0" xfId="0" applyNumberFormat="1" applyFont="1"/>
    <xf numFmtId="3" fontId="62" fillId="0" borderId="36" xfId="0" applyNumberFormat="1" applyFont="1" applyBorder="1"/>
    <xf numFmtId="164" fontId="62" fillId="22" borderId="0" xfId="0" applyNumberFormat="1" applyFont="1" applyFill="1"/>
    <xf numFmtId="9" fontId="62" fillId="0" borderId="0" xfId="0" applyNumberFormat="1" applyFont="1"/>
    <xf numFmtId="9" fontId="62" fillId="22" borderId="0" xfId="0" applyNumberFormat="1" applyFont="1" applyFill="1"/>
    <xf numFmtId="4" fontId="61" fillId="0" borderId="0" xfId="0" applyNumberFormat="1" applyFont="1"/>
    <xf numFmtId="4" fontId="61" fillId="0" borderId="36" xfId="0" applyNumberFormat="1" applyFont="1" applyBorder="1"/>
    <xf numFmtId="4" fontId="62" fillId="0" borderId="0" xfId="0" applyNumberFormat="1" applyFont="1"/>
    <xf numFmtId="4" fontId="62" fillId="0" borderId="36" xfId="0" applyNumberFormat="1" applyFont="1" applyBorder="1"/>
    <xf numFmtId="4" fontId="62" fillId="22" borderId="0" xfId="0" applyNumberFormat="1" applyFont="1" applyFill="1"/>
    <xf numFmtId="9" fontId="58" fillId="0" borderId="36" xfId="4" applyFont="1" applyBorder="1"/>
    <xf numFmtId="0" fontId="58" fillId="0" borderId="37" xfId="0" applyFont="1" applyBorder="1" applyAlignment="1">
      <alignment horizontal="left" indent="4"/>
    </xf>
    <xf numFmtId="0" fontId="100" fillId="0" borderId="0" xfId="0" applyFont="1" applyAlignment="1">
      <alignment vertical="top"/>
    </xf>
    <xf numFmtId="0" fontId="46" fillId="0" borderId="0" xfId="0" applyFont="1" applyAlignment="1">
      <alignment vertical="center"/>
    </xf>
    <xf numFmtId="0" fontId="90" fillId="0" borderId="0" xfId="0" applyFont="1" applyAlignment="1">
      <alignment horizontal="center" vertical="center"/>
    </xf>
    <xf numFmtId="0" fontId="60" fillId="0" borderId="0" xfId="7" applyFont="1"/>
    <xf numFmtId="0" fontId="57" fillId="0" borderId="0" xfId="0" applyFont="1" applyAlignment="1">
      <alignment vertical="top"/>
    </xf>
    <xf numFmtId="0" fontId="57" fillId="0" borderId="0" xfId="0" applyFont="1" applyAlignment="1">
      <alignment vertical="top" wrapText="1"/>
    </xf>
    <xf numFmtId="0" fontId="57" fillId="0" borderId="0" xfId="0" applyFont="1" applyAlignment="1">
      <alignment horizontal="center" vertical="center" wrapText="1"/>
    </xf>
    <xf numFmtId="0" fontId="91" fillId="0" borderId="0" xfId="0" applyFont="1" applyAlignment="1">
      <alignment vertical="top" wrapText="1"/>
    </xf>
    <xf numFmtId="0" fontId="91" fillId="0" borderId="0" xfId="0" applyFont="1" applyAlignment="1">
      <alignment horizontal="center" vertical="center" wrapText="1"/>
    </xf>
    <xf numFmtId="0" fontId="95" fillId="0" borderId="0" xfId="0" applyFont="1" applyAlignment="1">
      <alignment vertical="top" wrapText="1"/>
    </xf>
    <xf numFmtId="0" fontId="95" fillId="0" borderId="0" xfId="0" applyFont="1" applyAlignment="1">
      <alignment horizontal="center" vertical="center" wrapText="1"/>
    </xf>
    <xf numFmtId="0" fontId="101" fillId="0" borderId="0" xfId="0" applyFont="1" applyAlignment="1">
      <alignment vertical="top" wrapText="1"/>
    </xf>
    <xf numFmtId="0" fontId="46" fillId="0" borderId="37" xfId="0" applyFont="1" applyBorder="1" applyAlignment="1">
      <alignment vertical="top"/>
    </xf>
    <xf numFmtId="0" fontId="95" fillId="0" borderId="37" xfId="0" applyFont="1" applyBorder="1" applyAlignment="1">
      <alignment vertical="top" wrapText="1"/>
    </xf>
    <xf numFmtId="0" fontId="95" fillId="0" borderId="37" xfId="0" applyFont="1" applyBorder="1" applyAlignment="1">
      <alignment horizontal="center" vertical="center" wrapText="1"/>
    </xf>
    <xf numFmtId="0" fontId="101" fillId="0" borderId="37" xfId="0" applyFont="1" applyBorder="1" applyAlignment="1">
      <alignment vertical="top" wrapText="1"/>
    </xf>
    <xf numFmtId="0" fontId="91" fillId="0" borderId="37" xfId="0" applyFont="1" applyBorder="1" applyAlignment="1">
      <alignment vertical="top" wrapText="1"/>
    </xf>
    <xf numFmtId="0" fontId="58" fillId="21" borderId="39" xfId="0" applyFont="1" applyFill="1" applyBorder="1" applyAlignment="1">
      <alignment vertical="top"/>
    </xf>
    <xf numFmtId="0" fontId="57" fillId="21" borderId="14" xfId="0" applyFont="1" applyFill="1" applyBorder="1" applyAlignment="1">
      <alignment vertical="top"/>
    </xf>
    <xf numFmtId="0" fontId="57" fillId="21" borderId="14" xfId="0" applyFont="1" applyFill="1" applyBorder="1" applyAlignment="1">
      <alignment vertical="top" wrapText="1"/>
    </xf>
    <xf numFmtId="0" fontId="57" fillId="21" borderId="35" xfId="0" applyFont="1" applyFill="1" applyBorder="1" applyAlignment="1">
      <alignment vertical="top" wrapText="1"/>
    </xf>
    <xf numFmtId="0" fontId="57" fillId="21" borderId="14" xfId="0" applyFont="1" applyFill="1" applyBorder="1" applyAlignment="1">
      <alignment horizontal="center" vertical="center" wrapText="1"/>
    </xf>
    <xf numFmtId="0" fontId="91" fillId="21" borderId="14" xfId="0" applyFont="1" applyFill="1" applyBorder="1" applyAlignment="1">
      <alignment horizontal="center" vertical="center"/>
    </xf>
    <xf numFmtId="0" fontId="57" fillId="21" borderId="35" xfId="0" applyFont="1" applyFill="1" applyBorder="1" applyAlignment="1">
      <alignment horizontal="center" vertical="center" wrapText="1"/>
    </xf>
    <xf numFmtId="0" fontId="58" fillId="21" borderId="39" xfId="0" applyFont="1" applyFill="1" applyBorder="1"/>
    <xf numFmtId="0" fontId="57" fillId="21" borderId="242" xfId="0" applyFont="1" applyFill="1" applyBorder="1" applyAlignment="1">
      <alignment vertical="top" wrapText="1"/>
    </xf>
    <xf numFmtId="0" fontId="92" fillId="21" borderId="242" xfId="0" applyFont="1" applyFill="1" applyBorder="1"/>
    <xf numFmtId="0" fontId="57" fillId="21" borderId="242" xfId="0" applyFont="1" applyFill="1" applyBorder="1" applyAlignment="1">
      <alignment horizontal="left"/>
    </xf>
    <xf numFmtId="0" fontId="58" fillId="21" borderId="242" xfId="0" applyFont="1" applyFill="1" applyBorder="1" applyAlignment="1">
      <alignment horizontal="left"/>
    </xf>
    <xf numFmtId="0" fontId="58" fillId="21" borderId="242" xfId="0" applyFont="1" applyFill="1" applyBorder="1"/>
    <xf numFmtId="0" fontId="58" fillId="21" borderId="0" xfId="0" applyFont="1" applyFill="1"/>
    <xf numFmtId="0" fontId="58" fillId="21" borderId="40" xfId="0" applyFont="1" applyFill="1" applyBorder="1" applyAlignment="1">
      <alignment horizontal="left" vertical="top"/>
    </xf>
    <xf numFmtId="0" fontId="57" fillId="21" borderId="0" xfId="0" applyFont="1" applyFill="1" applyAlignment="1">
      <alignment vertical="top"/>
    </xf>
    <xf numFmtId="0" fontId="57" fillId="21" borderId="36" xfId="0" applyFont="1" applyFill="1" applyBorder="1" applyAlignment="1">
      <alignment vertical="top"/>
    </xf>
    <xf numFmtId="0" fontId="58" fillId="21" borderId="40" xfId="0" applyFont="1" applyFill="1" applyBorder="1"/>
    <xf numFmtId="0" fontId="57" fillId="21" borderId="0" xfId="0" applyFont="1" applyFill="1" applyAlignment="1">
      <alignment horizontal="left" vertical="top" wrapText="1"/>
    </xf>
    <xf numFmtId="0" fontId="57" fillId="21" borderId="0" xfId="0" applyFont="1" applyFill="1" applyAlignment="1">
      <alignment horizontal="left" vertical="top"/>
    </xf>
    <xf numFmtId="0" fontId="92" fillId="21" borderId="0" xfId="0" applyFont="1" applyFill="1"/>
    <xf numFmtId="0" fontId="57" fillId="21" borderId="0" xfId="0" applyFont="1" applyFill="1" applyAlignment="1">
      <alignment horizontal="left"/>
    </xf>
    <xf numFmtId="0" fontId="49" fillId="14" borderId="11" xfId="0" applyFont="1" applyFill="1" applyBorder="1" applyAlignment="1">
      <alignment horizontal="left" vertical="top"/>
    </xf>
    <xf numFmtId="0" fontId="49" fillId="14" borderId="243" xfId="0" applyFont="1" applyFill="1" applyBorder="1" applyAlignment="1">
      <alignment horizontal="left" vertical="top" wrapText="1"/>
    </xf>
    <xf numFmtId="0" fontId="58" fillId="21" borderId="0" xfId="0" applyFont="1" applyFill="1" applyAlignment="1">
      <alignment horizontal="left" vertical="top"/>
    </xf>
    <xf numFmtId="14" fontId="91" fillId="21" borderId="0" xfId="0" applyNumberFormat="1" applyFont="1" applyFill="1" applyAlignment="1">
      <alignment horizontal="center" vertical="center"/>
    </xf>
    <xf numFmtId="0" fontId="58" fillId="21" borderId="41" xfId="0" applyFont="1" applyFill="1" applyBorder="1" applyAlignment="1">
      <alignment vertical="top"/>
    </xf>
    <xf numFmtId="0" fontId="58" fillId="21" borderId="37" xfId="0" applyFont="1" applyFill="1" applyBorder="1" applyAlignment="1">
      <alignment vertical="top"/>
    </xf>
    <xf numFmtId="0" fontId="58" fillId="21" borderId="38" xfId="0" applyFont="1" applyFill="1" applyBorder="1" applyAlignment="1">
      <alignment vertical="top"/>
    </xf>
    <xf numFmtId="0" fontId="58" fillId="21" borderId="41" xfId="0" applyFont="1" applyFill="1" applyBorder="1"/>
    <xf numFmtId="0" fontId="58" fillId="21" borderId="37" xfId="0" applyFont="1" applyFill="1" applyBorder="1"/>
    <xf numFmtId="0" fontId="58" fillId="0" borderId="40" xfId="0" applyFont="1" applyBorder="1" applyAlignment="1">
      <alignment vertical="top"/>
    </xf>
    <xf numFmtId="0" fontId="58" fillId="0" borderId="0" xfId="0" applyFont="1" applyAlignment="1">
      <alignment vertical="top"/>
    </xf>
    <xf numFmtId="0" fontId="58" fillId="0" borderId="0" xfId="0" applyFont="1" applyAlignment="1">
      <alignment horizontal="center" vertical="center"/>
    </xf>
    <xf numFmtId="0" fontId="58" fillId="0" borderId="36" xfId="0" applyFont="1" applyBorder="1" applyAlignment="1">
      <alignment vertical="top"/>
    </xf>
    <xf numFmtId="0" fontId="56" fillId="14" borderId="41" xfId="0" applyFont="1" applyFill="1" applyBorder="1" applyAlignment="1">
      <alignment vertical="top"/>
    </xf>
    <xf numFmtId="0" fontId="49" fillId="14" borderId="37" xfId="0" applyFont="1" applyFill="1" applyBorder="1" applyAlignment="1">
      <alignment vertical="top"/>
    </xf>
    <xf numFmtId="0" fontId="49" fillId="14" borderId="37" xfId="0" applyFont="1" applyFill="1" applyBorder="1" applyAlignment="1">
      <alignment horizontal="center" vertical="center"/>
    </xf>
    <xf numFmtId="0" fontId="58" fillId="14" borderId="37" xfId="0" applyFont="1" applyFill="1" applyBorder="1"/>
    <xf numFmtId="0" fontId="49" fillId="14" borderId="38" xfId="0" applyFont="1" applyFill="1" applyBorder="1" applyAlignment="1">
      <alignment vertical="top"/>
    </xf>
    <xf numFmtId="0" fontId="57" fillId="0" borderId="40" xfId="0" applyFont="1" applyBorder="1" applyAlignment="1">
      <alignment horizontal="left" vertical="top"/>
    </xf>
    <xf numFmtId="0" fontId="46" fillId="0" borderId="0" xfId="0" applyFont="1" applyAlignment="1">
      <alignment vertical="top"/>
    </xf>
    <xf numFmtId="0" fontId="58" fillId="0" borderId="40" xfId="0" applyFont="1" applyBorder="1" applyAlignment="1">
      <alignment horizontal="center" vertical="center"/>
    </xf>
    <xf numFmtId="0" fontId="58" fillId="0" borderId="39" xfId="0" applyFont="1" applyBorder="1"/>
    <xf numFmtId="0" fontId="102" fillId="0" borderId="14" xfId="0" applyFont="1" applyBorder="1" applyAlignment="1">
      <alignment horizontal="left" vertical="center" wrapText="1"/>
    </xf>
    <xf numFmtId="0" fontId="58" fillId="0" borderId="40" xfId="0" applyFont="1" applyBorder="1"/>
    <xf numFmtId="0" fontId="58" fillId="0" borderId="0" xfId="0" applyFont="1" applyAlignment="1">
      <alignment vertical="top" wrapText="1"/>
    </xf>
    <xf numFmtId="0" fontId="58" fillId="0" borderId="40" xfId="0" applyFont="1" applyBorder="1" applyAlignment="1">
      <alignment horizontal="left" vertical="top"/>
    </xf>
    <xf numFmtId="0" fontId="58" fillId="0" borderId="0" xfId="0" applyFont="1" applyAlignment="1">
      <alignment horizontal="left" vertical="top" wrapText="1"/>
    </xf>
    <xf numFmtId="0" fontId="58" fillId="0" borderId="36" xfId="0" applyFont="1" applyBorder="1" applyAlignment="1">
      <alignment horizontal="left" vertical="top"/>
    </xf>
    <xf numFmtId="0" fontId="58" fillId="0" borderId="0" xfId="0" applyFont="1" applyAlignment="1">
      <alignment horizontal="left" vertical="top"/>
    </xf>
    <xf numFmtId="0" fontId="58" fillId="0" borderId="40" xfId="0" applyFont="1" applyBorder="1" applyAlignment="1">
      <alignment horizontal="left" vertical="center"/>
    </xf>
    <xf numFmtId="0" fontId="61" fillId="0" borderId="0" xfId="0" applyFont="1" applyAlignment="1">
      <alignment vertical="top" wrapText="1"/>
    </xf>
    <xf numFmtId="177" fontId="58" fillId="0" borderId="0" xfId="8" applyFont="1" applyFill="1" applyBorder="1"/>
    <xf numFmtId="0" fontId="61" fillId="0" borderId="40" xfId="0" quotePrefix="1" applyFont="1" applyBorder="1" applyAlignment="1">
      <alignment horizontal="left" vertical="center"/>
    </xf>
    <xf numFmtId="0" fontId="61" fillId="0" borderId="40" xfId="0" applyFont="1" applyBorder="1" applyAlignment="1">
      <alignment horizontal="center" vertical="center"/>
    </xf>
    <xf numFmtId="1" fontId="58" fillId="0" borderId="0" xfId="0" applyNumberFormat="1" applyFont="1" applyAlignment="1">
      <alignment horizontal="center" vertical="center"/>
    </xf>
    <xf numFmtId="1" fontId="61" fillId="0" borderId="0" xfId="0" applyNumberFormat="1" applyFont="1" applyAlignment="1">
      <alignment horizontal="center" vertical="center"/>
    </xf>
    <xf numFmtId="1" fontId="61" fillId="0" borderId="40" xfId="0" applyNumberFormat="1" applyFont="1" applyBorder="1" applyAlignment="1">
      <alignment horizontal="center" vertical="center"/>
    </xf>
    <xf numFmtId="0" fontId="61" fillId="0" borderId="0" xfId="0" applyFont="1" applyAlignment="1">
      <alignment horizontal="center" vertical="center"/>
    </xf>
    <xf numFmtId="0" fontId="61" fillId="0" borderId="40" xfId="0" applyFont="1" applyBorder="1"/>
    <xf numFmtId="0" fontId="104" fillId="0" borderId="36" xfId="0" applyFont="1" applyBorder="1" applyAlignment="1">
      <alignment vertical="top"/>
    </xf>
    <xf numFmtId="0" fontId="104" fillId="0" borderId="0" xfId="0" applyFont="1" applyAlignment="1">
      <alignment vertical="top"/>
    </xf>
    <xf numFmtId="177" fontId="61" fillId="0" borderId="0" xfId="8" applyFont="1" applyFill="1" applyBorder="1"/>
    <xf numFmtId="0" fontId="61" fillId="0" borderId="40" xfId="0" quotePrefix="1" applyFont="1" applyBorder="1" applyAlignment="1">
      <alignment horizontal="left" vertical="top"/>
    </xf>
    <xf numFmtId="0" fontId="61" fillId="0" borderId="0" xfId="0" applyFont="1" applyAlignment="1">
      <alignment horizontal="left" vertical="center"/>
    </xf>
    <xf numFmtId="0" fontId="61" fillId="0" borderId="0" xfId="0" applyFont="1" applyAlignment="1">
      <alignment horizontal="left" vertical="top"/>
    </xf>
    <xf numFmtId="0" fontId="61" fillId="0" borderId="40" xfId="0" applyFont="1" applyBorder="1" applyAlignment="1">
      <alignment horizontal="left" vertical="center"/>
    </xf>
    <xf numFmtId="0" fontId="61" fillId="0" borderId="0" xfId="0" applyFont="1" applyAlignment="1">
      <alignment vertical="top"/>
    </xf>
    <xf numFmtId="0" fontId="61" fillId="0" borderId="36" xfId="0" applyFont="1" applyBorder="1" applyAlignment="1">
      <alignment vertical="top"/>
    </xf>
    <xf numFmtId="0" fontId="61" fillId="0" borderId="41" xfId="0" applyFont="1" applyBorder="1" applyAlignment="1">
      <alignment horizontal="left" vertical="center"/>
    </xf>
    <xf numFmtId="0" fontId="61" fillId="0" borderId="37" xfId="0" applyFont="1" applyBorder="1" applyAlignment="1">
      <alignment vertical="top"/>
    </xf>
    <xf numFmtId="9" fontId="61" fillId="0" borderId="41" xfId="4" applyFont="1" applyFill="1" applyBorder="1" applyAlignment="1">
      <alignment horizontal="center" vertical="center"/>
    </xf>
    <xf numFmtId="178" fontId="58" fillId="0" borderId="37" xfId="4" applyNumberFormat="1" applyFont="1" applyFill="1" applyBorder="1" applyAlignment="1">
      <alignment horizontal="center" vertical="center"/>
    </xf>
    <xf numFmtId="9" fontId="61" fillId="0" borderId="37" xfId="4" applyFont="1" applyFill="1" applyBorder="1" applyAlignment="1">
      <alignment horizontal="center" vertical="center"/>
    </xf>
    <xf numFmtId="0" fontId="61" fillId="0" borderId="41" xfId="0" applyFont="1" applyBorder="1"/>
    <xf numFmtId="0" fontId="58" fillId="0" borderId="37" xfId="0" applyFont="1" applyBorder="1" applyAlignment="1">
      <alignment vertical="center"/>
    </xf>
    <xf numFmtId="0" fontId="61" fillId="0" borderId="38" xfId="0" applyFont="1" applyBorder="1" applyAlignment="1">
      <alignment vertical="top"/>
    </xf>
    <xf numFmtId="0" fontId="61" fillId="0" borderId="37" xfId="0" applyFont="1" applyBorder="1"/>
    <xf numFmtId="0" fontId="61" fillId="0" borderId="37" xfId="0" applyFont="1" applyBorder="1" applyAlignment="1">
      <alignment vertical="top" wrapText="1"/>
    </xf>
    <xf numFmtId="0" fontId="56" fillId="14" borderId="40" xfId="0" applyFont="1" applyFill="1" applyBorder="1" applyAlignment="1">
      <alignment vertical="top"/>
    </xf>
    <xf numFmtId="0" fontId="49" fillId="14" borderId="0" xfId="0" applyFont="1" applyFill="1" applyAlignment="1">
      <alignment vertical="top"/>
    </xf>
    <xf numFmtId="0" fontId="49" fillId="14" borderId="40" xfId="0" applyFont="1" applyFill="1" applyBorder="1" applyAlignment="1">
      <alignment horizontal="center" vertical="center"/>
    </xf>
    <xf numFmtId="0" fontId="49" fillId="14" borderId="40" xfId="0" applyFont="1" applyFill="1" applyBorder="1" applyAlignment="1">
      <alignment vertical="top"/>
    </xf>
    <xf numFmtId="0" fontId="49" fillId="14" borderId="36" xfId="0" applyFont="1" applyFill="1" applyBorder="1" applyAlignment="1">
      <alignment vertical="top"/>
    </xf>
    <xf numFmtId="0" fontId="58" fillId="14" borderId="0" xfId="0" applyFont="1" applyFill="1"/>
    <xf numFmtId="0" fontId="58" fillId="14" borderId="0" xfId="0" applyFont="1" applyFill="1" applyAlignment="1">
      <alignment horizontal="left"/>
    </xf>
    <xf numFmtId="0" fontId="61" fillId="0" borderId="40" xfId="0" applyFont="1" applyBorder="1" applyAlignment="1">
      <alignment vertical="top"/>
    </xf>
    <xf numFmtId="0" fontId="102" fillId="0" borderId="0" xfId="0" applyFont="1" applyAlignment="1">
      <alignment horizontal="left" vertical="center" wrapText="1"/>
    </xf>
    <xf numFmtId="0" fontId="46" fillId="0" borderId="40" xfId="0" applyFont="1" applyBorder="1" applyAlignment="1">
      <alignment horizontal="left" vertical="top"/>
    </xf>
    <xf numFmtId="0" fontId="105" fillId="0" borderId="0" xfId="0" applyFont="1" applyAlignment="1">
      <alignment vertical="top" wrapText="1"/>
    </xf>
    <xf numFmtId="0" fontId="61" fillId="0" borderId="40" xfId="0" applyFont="1" applyBorder="1" applyAlignment="1">
      <alignment horizontal="left" vertical="top"/>
    </xf>
    <xf numFmtId="175" fontId="61" fillId="0" borderId="0" xfId="0" applyNumberFormat="1" applyFont="1" applyAlignment="1">
      <alignment horizontal="center" vertical="center"/>
    </xf>
    <xf numFmtId="0" fontId="61" fillId="0" borderId="0" xfId="0" applyFont="1" applyAlignment="1">
      <alignment horizontal="left" vertical="top" wrapText="1"/>
    </xf>
    <xf numFmtId="0" fontId="61" fillId="0" borderId="40" xfId="0" applyFont="1" applyBorder="1" applyAlignment="1">
      <alignment horizontal="center" vertical="top"/>
    </xf>
    <xf numFmtId="0" fontId="104" fillId="0" borderId="36" xfId="0" applyFont="1" applyBorder="1" applyAlignment="1">
      <alignment horizontal="left" vertical="top"/>
    </xf>
    <xf numFmtId="0" fontId="104" fillId="0" borderId="0" xfId="0" applyFont="1" applyAlignment="1">
      <alignment horizontal="left" vertical="top"/>
    </xf>
    <xf numFmtId="0" fontId="46" fillId="0" borderId="0" xfId="0" applyFont="1" applyAlignment="1">
      <alignment horizontal="left" vertical="top"/>
    </xf>
    <xf numFmtId="0" fontId="45" fillId="0" borderId="0" xfId="0" applyFont="1" applyAlignment="1">
      <alignment vertical="top" wrapText="1"/>
    </xf>
    <xf numFmtId="9" fontId="61" fillId="0" borderId="40" xfId="4" applyFont="1" applyFill="1" applyBorder="1" applyAlignment="1">
      <alignment horizontal="center" vertical="center"/>
    </xf>
    <xf numFmtId="9" fontId="61" fillId="0" borderId="0" xfId="4" applyFont="1" applyFill="1" applyBorder="1" applyAlignment="1">
      <alignment horizontal="center" vertical="center"/>
    </xf>
    <xf numFmtId="0" fontId="61" fillId="0" borderId="41" xfId="0" applyFont="1" applyBorder="1" applyAlignment="1">
      <alignment horizontal="left" vertical="top"/>
    </xf>
    <xf numFmtId="0" fontId="61" fillId="0" borderId="41" xfId="0" applyFont="1" applyBorder="1" applyAlignment="1">
      <alignment horizontal="center" vertical="center"/>
    </xf>
    <xf numFmtId="0" fontId="61" fillId="0" borderId="37" xfId="0" applyFont="1" applyBorder="1" applyAlignment="1">
      <alignment horizontal="center" vertical="center"/>
    </xf>
    <xf numFmtId="0" fontId="61" fillId="0" borderId="41" xfId="0" applyFont="1" applyBorder="1" applyAlignment="1">
      <alignment vertical="top"/>
    </xf>
    <xf numFmtId="0" fontId="104" fillId="0" borderId="38" xfId="0" applyFont="1" applyBorder="1" applyAlignment="1">
      <alignment vertical="top"/>
    </xf>
    <xf numFmtId="0" fontId="104" fillId="0" borderId="37" xfId="0" applyFont="1" applyBorder="1" applyAlignment="1">
      <alignment vertical="top"/>
    </xf>
    <xf numFmtId="0" fontId="61" fillId="0" borderId="36" xfId="0" applyFont="1" applyBorder="1" applyAlignment="1">
      <alignment horizontal="left" vertical="top"/>
    </xf>
    <xf numFmtId="0" fontId="58" fillId="14" borderId="0" xfId="0" applyFont="1" applyFill="1" applyAlignment="1">
      <alignment vertical="center"/>
    </xf>
    <xf numFmtId="0" fontId="58" fillId="14" borderId="36" xfId="0" applyFont="1" applyFill="1" applyBorder="1" applyAlignment="1">
      <alignment vertical="center"/>
    </xf>
    <xf numFmtId="0" fontId="58" fillId="0" borderId="40" xfId="0" quotePrefix="1" applyFont="1" applyBorder="1" applyAlignment="1">
      <alignment horizontal="left" vertical="top"/>
    </xf>
    <xf numFmtId="0" fontId="99" fillId="0" borderId="36" xfId="0" applyFont="1" applyBorder="1" applyAlignment="1">
      <alignment vertical="top"/>
    </xf>
    <xf numFmtId="0" fontId="99" fillId="0" borderId="0" xfId="0" applyFont="1" applyAlignment="1">
      <alignment vertical="top"/>
    </xf>
    <xf numFmtId="179" fontId="58" fillId="0" borderId="0" xfId="0" applyNumberFormat="1" applyFont="1" applyAlignment="1">
      <alignment horizontal="center" vertical="center"/>
    </xf>
    <xf numFmtId="0" fontId="107" fillId="0" borderId="0" xfId="0" applyFont="1"/>
    <xf numFmtId="0" fontId="58" fillId="0" borderId="41" xfId="0" applyFont="1" applyBorder="1" applyAlignment="1">
      <alignment horizontal="left" vertical="top"/>
    </xf>
    <xf numFmtId="0" fontId="58" fillId="0" borderId="37" xfId="0" applyFont="1" applyBorder="1" applyAlignment="1">
      <alignment horizontal="left" vertical="top"/>
    </xf>
    <xf numFmtId="0" fontId="58" fillId="0" borderId="41" xfId="0" applyFont="1" applyBorder="1" applyAlignment="1">
      <alignment horizontal="center" vertical="center"/>
    </xf>
    <xf numFmtId="0" fontId="58" fillId="0" borderId="37" xfId="0" applyFont="1" applyBorder="1" applyAlignment="1">
      <alignment horizontal="center" vertical="center"/>
    </xf>
    <xf numFmtId="0" fontId="58" fillId="0" borderId="41" xfId="0" applyFont="1" applyBorder="1" applyAlignment="1">
      <alignment vertical="top"/>
    </xf>
    <xf numFmtId="0" fontId="58" fillId="0" borderId="37" xfId="0" applyFont="1" applyBorder="1" applyAlignment="1">
      <alignment vertical="top" wrapText="1"/>
    </xf>
    <xf numFmtId="0" fontId="99" fillId="0" borderId="38" xfId="0" applyFont="1" applyBorder="1" applyAlignment="1">
      <alignment vertical="top"/>
    </xf>
    <xf numFmtId="0" fontId="99" fillId="0" borderId="37" xfId="0" applyFont="1" applyBorder="1" applyAlignment="1">
      <alignment vertical="top"/>
    </xf>
    <xf numFmtId="0" fontId="107" fillId="0" borderId="37" xfId="0" applyFont="1" applyBorder="1"/>
    <xf numFmtId="0" fontId="56" fillId="14" borderId="40" xfId="0" applyFont="1" applyFill="1" applyBorder="1" applyAlignment="1">
      <alignment horizontal="left"/>
    </xf>
    <xf numFmtId="0" fontId="56" fillId="14" borderId="36" xfId="0" applyFont="1" applyFill="1" applyBorder="1"/>
    <xf numFmtId="0" fontId="61" fillId="0" borderId="40" xfId="0" applyFont="1" applyBorder="1" applyAlignment="1">
      <alignment horizontal="left"/>
    </xf>
    <xf numFmtId="3" fontId="61" fillId="0" borderId="0" xfId="0" applyNumberFormat="1" applyFont="1" applyAlignment="1">
      <alignment horizontal="center" vertical="center"/>
    </xf>
    <xf numFmtId="3" fontId="61" fillId="0" borderId="36" xfId="0" applyNumberFormat="1" applyFont="1" applyBorder="1" applyAlignment="1">
      <alignment horizontal="center" vertical="center"/>
    </xf>
    <xf numFmtId="0" fontId="58" fillId="0" borderId="40" xfId="0" applyFont="1" applyBorder="1" applyAlignment="1">
      <alignment horizontal="left"/>
    </xf>
    <xf numFmtId="3" fontId="58" fillId="0" borderId="0" xfId="0" applyNumberFormat="1" applyFont="1" applyAlignment="1">
      <alignment horizontal="center" vertical="center"/>
    </xf>
    <xf numFmtId="3" fontId="58" fillId="0" borderId="36" xfId="0" applyNumberFormat="1" applyFont="1" applyBorder="1" applyAlignment="1">
      <alignment horizontal="center" vertical="center"/>
    </xf>
    <xf numFmtId="0" fontId="58" fillId="0" borderId="41" xfId="0" applyFont="1" applyBorder="1" applyAlignment="1">
      <alignment horizontal="left"/>
    </xf>
    <xf numFmtId="3" fontId="58" fillId="0" borderId="37" xfId="0" applyNumberFormat="1" applyFont="1" applyBorder="1" applyAlignment="1">
      <alignment horizontal="center" vertical="center"/>
    </xf>
    <xf numFmtId="3" fontId="58" fillId="0" borderId="38" xfId="0" applyNumberFormat="1" applyFont="1" applyBorder="1" applyAlignment="1">
      <alignment horizontal="center" vertical="center"/>
    </xf>
    <xf numFmtId="0" fontId="57" fillId="20" borderId="244" xfId="0" applyFont="1" applyFill="1" applyBorder="1"/>
    <xf numFmtId="0" fontId="57" fillId="20" borderId="245" xfId="0" applyFont="1" applyFill="1" applyBorder="1"/>
    <xf numFmtId="0" fontId="57" fillId="20" borderId="246" xfId="0" applyFont="1" applyFill="1" applyBorder="1"/>
    <xf numFmtId="0" fontId="58" fillId="0" borderId="158" xfId="0" applyFont="1" applyBorder="1"/>
    <xf numFmtId="0" fontId="58" fillId="0" borderId="12" xfId="0" applyFont="1" applyBorder="1"/>
    <xf numFmtId="0" fontId="108" fillId="0" borderId="159" xfId="1" applyFont="1" applyBorder="1"/>
    <xf numFmtId="0" fontId="58" fillId="0" borderId="160" xfId="0" applyFont="1" applyBorder="1"/>
    <xf numFmtId="0" fontId="108" fillId="0" borderId="161" xfId="1" applyFont="1" applyBorder="1"/>
    <xf numFmtId="0" fontId="58" fillId="0" borderId="247" xfId="0" applyFont="1" applyBorder="1"/>
    <xf numFmtId="0" fontId="58" fillId="0" borderId="1" xfId="0" applyFont="1" applyBorder="1" applyAlignment="1">
      <alignment horizontal="right"/>
    </xf>
    <xf numFmtId="0" fontId="58" fillId="0" borderId="1" xfId="0" applyFont="1" applyBorder="1"/>
    <xf numFmtId="0" fontId="58" fillId="0" borderId="174" xfId="0" applyFont="1" applyBorder="1"/>
    <xf numFmtId="0" fontId="58" fillId="0" borderId="167" xfId="0" applyFont="1" applyBorder="1" applyAlignment="1">
      <alignment horizontal="right"/>
    </xf>
    <xf numFmtId="0" fontId="108" fillId="0" borderId="169" xfId="1" applyFont="1" applyBorder="1"/>
    <xf numFmtId="0" fontId="58" fillId="21" borderId="39" xfId="0" applyFont="1" applyFill="1" applyBorder="1" applyAlignment="1">
      <alignment horizontal="left"/>
    </xf>
    <xf numFmtId="0" fontId="57" fillId="21" borderId="40" xfId="0" applyFont="1" applyFill="1" applyBorder="1" applyAlignment="1">
      <alignment horizontal="center"/>
    </xf>
    <xf numFmtId="0" fontId="57" fillId="21" borderId="0" xfId="0" applyFont="1" applyFill="1" applyBorder="1" applyAlignment="1">
      <alignment horizontal="center" vertical="center"/>
    </xf>
    <xf numFmtId="0" fontId="96" fillId="21" borderId="0" xfId="0" applyFont="1" applyFill="1" applyBorder="1" applyAlignment="1">
      <alignment horizontal="center" vertical="center"/>
    </xf>
    <xf numFmtId="0" fontId="58" fillId="21" borderId="40" xfId="0" applyFont="1" applyFill="1" applyBorder="1" applyAlignment="1">
      <alignment horizontal="left"/>
    </xf>
    <xf numFmtId="0" fontId="58" fillId="21" borderId="0" xfId="0" applyFont="1" applyFill="1" applyBorder="1" applyAlignment="1">
      <alignment horizontal="left"/>
    </xf>
    <xf numFmtId="0" fontId="58" fillId="21" borderId="0" xfId="0" applyFont="1" applyFill="1" applyBorder="1" applyAlignment="1">
      <alignment horizontal="center" vertical="center"/>
    </xf>
    <xf numFmtId="0" fontId="91" fillId="21" borderId="0" xfId="0" applyFont="1" applyFill="1" applyBorder="1" applyAlignment="1">
      <alignment horizontal="center" vertical="center"/>
    </xf>
    <xf numFmtId="0" fontId="58" fillId="21" borderId="41" xfId="0" applyFont="1" applyFill="1" applyBorder="1" applyAlignment="1">
      <alignment horizontal="left"/>
    </xf>
    <xf numFmtId="0" fontId="58" fillId="0" borderId="0" xfId="0" applyFont="1" applyBorder="1" applyAlignment="1">
      <alignment horizontal="left"/>
    </xf>
    <xf numFmtId="0" fontId="49" fillId="14" borderId="0" xfId="0" applyFont="1" applyFill="1" applyBorder="1"/>
    <xf numFmtId="0" fontId="56" fillId="14" borderId="0" xfId="0" applyFont="1" applyFill="1" applyBorder="1"/>
    <xf numFmtId="0" fontId="56" fillId="14" borderId="0" xfId="0" applyFont="1" applyFill="1" applyBorder="1" applyAlignment="1">
      <alignment horizontal="left"/>
    </xf>
    <xf numFmtId="0" fontId="60" fillId="0" borderId="0" xfId="0" applyFont="1" applyBorder="1" applyAlignment="1">
      <alignment horizontal="left"/>
    </xf>
    <xf numFmtId="0" fontId="57" fillId="0" borderId="40" xfId="0" applyFont="1" applyBorder="1" applyAlignment="1">
      <alignment horizontal="left"/>
    </xf>
    <xf numFmtId="0" fontId="57" fillId="0" borderId="0" xfId="0" applyFont="1" applyBorder="1"/>
    <xf numFmtId="3" fontId="58" fillId="22" borderId="0" xfId="0" applyNumberFormat="1" applyFont="1" applyFill="1" applyBorder="1"/>
    <xf numFmtId="0" fontId="58" fillId="22" borderId="0" xfId="0" applyFont="1" applyFill="1" applyBorder="1"/>
    <xf numFmtId="3" fontId="58" fillId="0" borderId="0" xfId="0" applyNumberFormat="1" applyFont="1" applyBorder="1"/>
    <xf numFmtId="0" fontId="58" fillId="0" borderId="0" xfId="0" applyFont="1" applyBorder="1" applyAlignment="1">
      <alignment horizontal="left" indent="2"/>
    </xf>
    <xf numFmtId="3" fontId="60" fillId="0" borderId="0" xfId="0" applyNumberFormat="1" applyFont="1" applyBorder="1"/>
    <xf numFmtId="0" fontId="58" fillId="0" borderId="0" xfId="0" applyFont="1" applyBorder="1" applyAlignment="1">
      <alignment horizontal="left" indent="4"/>
    </xf>
    <xf numFmtId="0" fontId="62" fillId="0" borderId="0" xfId="0" applyFont="1" applyBorder="1" applyAlignment="1">
      <alignment horizontal="left"/>
    </xf>
    <xf numFmtId="0" fontId="49" fillId="20" borderId="40" xfId="0" applyFont="1" applyFill="1" applyBorder="1"/>
    <xf numFmtId="0" fontId="49" fillId="20" borderId="0" xfId="0" applyFont="1" applyFill="1" applyBorder="1"/>
    <xf numFmtId="0" fontId="56" fillId="20" borderId="0" xfId="0" applyFont="1" applyFill="1" applyBorder="1"/>
    <xf numFmtId="3" fontId="56" fillId="20" borderId="0" xfId="0" applyNumberFormat="1" applyFont="1" applyFill="1" applyBorder="1"/>
    <xf numFmtId="0" fontId="56" fillId="20" borderId="0" xfId="0" applyFont="1" applyFill="1" applyBorder="1" applyAlignment="1">
      <alignment horizontal="left"/>
    </xf>
    <xf numFmtId="0" fontId="56" fillId="20" borderId="36" xfId="0" applyFont="1" applyFill="1" applyBorder="1"/>
    <xf numFmtId="3" fontId="62" fillId="9" borderId="0" xfId="0" applyNumberFormat="1" applyFont="1" applyFill="1" applyBorder="1" applyAlignment="1">
      <alignment wrapText="1"/>
    </xf>
    <xf numFmtId="170" fontId="58" fillId="0" borderId="0" xfId="0" applyNumberFormat="1" applyFont="1" applyBorder="1"/>
    <xf numFmtId="171" fontId="58" fillId="22" borderId="0" xfId="0" applyNumberFormat="1" applyFont="1" applyFill="1" applyBorder="1"/>
    <xf numFmtId="170" fontId="58" fillId="22" borderId="0" xfId="0" applyNumberFormat="1" applyFont="1" applyFill="1" applyBorder="1"/>
    <xf numFmtId="172" fontId="58" fillId="22" borderId="0" xfId="0" applyNumberFormat="1" applyFont="1" applyFill="1" applyBorder="1"/>
    <xf numFmtId="3" fontId="62" fillId="22" borderId="0" xfId="0" applyNumberFormat="1" applyFont="1" applyFill="1" applyBorder="1"/>
    <xf numFmtId="3" fontId="60" fillId="22" borderId="0" xfId="0" applyNumberFormat="1" applyFont="1" applyFill="1" applyBorder="1"/>
    <xf numFmtId="3" fontId="58" fillId="23" borderId="0" xfId="0" applyNumberFormat="1" applyFont="1" applyFill="1" applyBorder="1"/>
    <xf numFmtId="0" fontId="57" fillId="0" borderId="0" xfId="0" applyFont="1" applyBorder="1" applyAlignment="1">
      <alignment horizontal="left"/>
    </xf>
    <xf numFmtId="0" fontId="91" fillId="0" borderId="0" xfId="0" applyFont="1" applyBorder="1" applyAlignment="1">
      <alignment horizontal="left"/>
    </xf>
    <xf numFmtId="0" fontId="57" fillId="0" borderId="0" xfId="0" applyFont="1" applyBorder="1" applyAlignment="1">
      <alignment horizontal="left" indent="6"/>
    </xf>
    <xf numFmtId="0" fontId="57" fillId="0" borderId="0" xfId="0" applyFont="1" applyBorder="1" applyAlignment="1">
      <alignment horizontal="left" indent="2"/>
    </xf>
    <xf numFmtId="3" fontId="57" fillId="0" borderId="0" xfId="0" applyNumberFormat="1" applyFont="1" applyBorder="1"/>
    <xf numFmtId="3" fontId="57" fillId="22" borderId="0" xfId="0" applyNumberFormat="1" applyFont="1" applyFill="1" applyBorder="1"/>
    <xf numFmtId="0" fontId="58" fillId="0" borderId="0" xfId="0" applyFont="1" applyBorder="1" applyAlignment="1">
      <alignment horizontal="left" indent="6"/>
    </xf>
    <xf numFmtId="0" fontId="95" fillId="0" borderId="0" xfId="0" applyFont="1" applyBorder="1" applyAlignment="1">
      <alignment horizontal="left"/>
    </xf>
    <xf numFmtId="0" fontId="60" fillId="0" borderId="0" xfId="0" applyFont="1" applyBorder="1"/>
    <xf numFmtId="173" fontId="58" fillId="0" borderId="0" xfId="0" applyNumberFormat="1" applyFont="1" applyBorder="1"/>
    <xf numFmtId="173" fontId="58" fillId="22" borderId="0" xfId="0" applyNumberFormat="1" applyFont="1" applyFill="1" applyBorder="1"/>
    <xf numFmtId="0" fontId="46" fillId="0" borderId="40" xfId="0" applyFont="1" applyBorder="1" applyAlignment="1">
      <alignment horizontal="left"/>
    </xf>
    <xf numFmtId="0" fontId="46" fillId="0" borderId="0" xfId="0" applyFont="1" applyBorder="1" applyAlignment="1">
      <alignment horizontal="left" indent="2"/>
    </xf>
    <xf numFmtId="0" fontId="46" fillId="0" borderId="0" xfId="0" applyFont="1" applyBorder="1"/>
    <xf numFmtId="3" fontId="46" fillId="0" borderId="0" xfId="0" applyNumberFormat="1" applyFont="1" applyBorder="1"/>
    <xf numFmtId="0" fontId="61" fillId="0" borderId="0" xfId="0" applyFont="1" applyBorder="1" applyAlignment="1">
      <alignment horizontal="left"/>
    </xf>
    <xf numFmtId="0" fontId="61" fillId="0" borderId="0" xfId="0" applyFont="1" applyBorder="1" applyAlignment="1">
      <alignment horizontal="left" indent="4"/>
    </xf>
    <xf numFmtId="0" fontId="61" fillId="0" borderId="0" xfId="0" applyFont="1" applyBorder="1"/>
    <xf numFmtId="3" fontId="61" fillId="0" borderId="0" xfId="0" applyNumberFormat="1" applyFont="1" applyBorder="1"/>
    <xf numFmtId="3" fontId="61" fillId="22" borderId="0" xfId="0" applyNumberFormat="1" applyFont="1" applyFill="1" applyBorder="1"/>
    <xf numFmtId="174" fontId="58" fillId="0" borderId="0" xfId="0" applyNumberFormat="1" applyFont="1" applyBorder="1"/>
    <xf numFmtId="174" fontId="58" fillId="22" borderId="0" xfId="0" applyNumberFormat="1" applyFont="1" applyFill="1" applyBorder="1"/>
    <xf numFmtId="0" fontId="61" fillId="22" borderId="0" xfId="0" applyFont="1" applyFill="1" applyBorder="1"/>
    <xf numFmtId="175" fontId="58" fillId="0" borderId="0" xfId="0" applyNumberFormat="1" applyFont="1" applyBorder="1"/>
    <xf numFmtId="175" fontId="58" fillId="22" borderId="0" xfId="0" applyNumberFormat="1" applyFont="1" applyFill="1" applyBorder="1"/>
    <xf numFmtId="175" fontId="60" fillId="0" borderId="0" xfId="0" applyNumberFormat="1" applyFont="1" applyBorder="1"/>
    <xf numFmtId="0" fontId="49" fillId="25" borderId="40" xfId="0" applyFont="1" applyFill="1" applyBorder="1"/>
    <xf numFmtId="0" fontId="49" fillId="25" borderId="0" xfId="0" applyFont="1" applyFill="1" applyBorder="1"/>
    <xf numFmtId="0" fontId="56" fillId="25" borderId="0" xfId="0" applyFont="1" applyFill="1" applyBorder="1"/>
    <xf numFmtId="3" fontId="56" fillId="25" borderId="0" xfId="0" applyNumberFormat="1" applyFont="1" applyFill="1" applyBorder="1"/>
    <xf numFmtId="0" fontId="56" fillId="25" borderId="0" xfId="0" applyFont="1" applyFill="1" applyBorder="1" applyAlignment="1">
      <alignment horizontal="left"/>
    </xf>
    <xf numFmtId="0" fontId="56" fillId="25" borderId="36" xfId="0" applyFont="1" applyFill="1" applyBorder="1"/>
    <xf numFmtId="0" fontId="66" fillId="0" borderId="40" xfId="0" applyFont="1" applyBorder="1"/>
    <xf numFmtId="176" fontId="58" fillId="0" borderId="40" xfId="0" quotePrefix="1" applyNumberFormat="1" applyFont="1" applyBorder="1" applyAlignment="1">
      <alignment horizontal="right"/>
    </xf>
    <xf numFmtId="0" fontId="58" fillId="0" borderId="0" xfId="0" quotePrefix="1" applyFont="1" applyBorder="1"/>
    <xf numFmtId="0" fontId="58" fillId="0" borderId="40" xfId="0" quotePrefix="1" applyFont="1" applyBorder="1" applyAlignment="1">
      <alignment horizontal="right"/>
    </xf>
    <xf numFmtId="0" fontId="58" fillId="0" borderId="0" xfId="0" applyFont="1" applyBorder="1" applyAlignment="1">
      <alignment horizontal="left" indent="3"/>
    </xf>
    <xf numFmtId="0" fontId="58" fillId="0" borderId="0" xfId="0" quotePrefix="1" applyFont="1" applyBorder="1" applyAlignment="1">
      <alignment horizontal="left" vertical="center" indent="5"/>
    </xf>
    <xf numFmtId="0" fontId="58" fillId="0" borderId="0" xfId="0" quotePrefix="1" applyFont="1" applyBorder="1" applyAlignment="1">
      <alignment horizontal="left" indent="5"/>
    </xf>
    <xf numFmtId="0" fontId="57" fillId="0" borderId="40" xfId="0" applyFont="1" applyBorder="1"/>
    <xf numFmtId="3" fontId="56" fillId="14" borderId="0" xfId="0" applyNumberFormat="1" applyFont="1" applyFill="1" applyBorder="1"/>
    <xf numFmtId="3" fontId="62" fillId="0" borderId="0" xfId="0" applyNumberFormat="1" applyFont="1" applyBorder="1"/>
    <xf numFmtId="0" fontId="61" fillId="0" borderId="0" xfId="0" applyFont="1" applyBorder="1" applyAlignment="1">
      <alignment horizontal="left" indent="2"/>
    </xf>
    <xf numFmtId="164" fontId="62" fillId="0" borderId="0" xfId="0" applyNumberFormat="1" applyFont="1" applyBorder="1"/>
    <xf numFmtId="164" fontId="62" fillId="22" borderId="0" xfId="0" applyNumberFormat="1" applyFont="1" applyFill="1" applyBorder="1"/>
    <xf numFmtId="9" fontId="62" fillId="0" borderId="0" xfId="0" applyNumberFormat="1" applyFont="1" applyBorder="1"/>
    <xf numFmtId="9" fontId="62" fillId="22" borderId="0" xfId="0" applyNumberFormat="1" applyFont="1" applyFill="1" applyBorder="1"/>
    <xf numFmtId="4" fontId="61" fillId="0" borderId="0" xfId="0" applyNumberFormat="1" applyFont="1" applyBorder="1"/>
    <xf numFmtId="4" fontId="62" fillId="0" borderId="0" xfId="0" applyNumberFormat="1" applyFont="1" applyBorder="1"/>
    <xf numFmtId="4" fontId="62" fillId="22" borderId="0" xfId="0" applyNumberFormat="1" applyFont="1" applyFill="1" applyBorder="1"/>
    <xf numFmtId="0" fontId="62" fillId="0" borderId="0" xfId="0" applyFont="1" applyBorder="1"/>
    <xf numFmtId="174" fontId="61" fillId="0" borderId="0" xfId="0" applyNumberFormat="1" applyFont="1" applyBorder="1"/>
    <xf numFmtId="174" fontId="62" fillId="22" borderId="0" xfId="0" applyNumberFormat="1" applyFont="1" applyFill="1" applyBorder="1"/>
    <xf numFmtId="9" fontId="58" fillId="0" borderId="0" xfId="4" applyFont="1" applyBorder="1"/>
    <xf numFmtId="3" fontId="58" fillId="0" borderId="0" xfId="0" applyNumberFormat="1" applyFont="1" applyBorder="1" applyAlignment="1">
      <alignment horizontal="left" indent="2"/>
    </xf>
    <xf numFmtId="0" fontId="58" fillId="0" borderId="46" xfId="0" applyFont="1" applyFill="1" applyBorder="1" applyAlignment="1">
      <alignment horizontal="left" vertical="center" wrapText="1"/>
    </xf>
    <xf numFmtId="166" fontId="58" fillId="0" borderId="133" xfId="5" applyNumberFormat="1" applyFont="1" applyBorder="1" applyAlignment="1">
      <alignment horizontal="center" vertical="top"/>
    </xf>
    <xf numFmtId="166" fontId="58" fillId="0" borderId="78" xfId="5" applyNumberFormat="1" applyFont="1" applyBorder="1" applyAlignment="1">
      <alignment horizontal="center" vertical="top"/>
    </xf>
    <xf numFmtId="166" fontId="58" fillId="0" borderId="138" xfId="5" applyNumberFormat="1" applyFont="1" applyBorder="1" applyAlignment="1">
      <alignment horizontal="center" vertical="top"/>
    </xf>
    <xf numFmtId="9" fontId="58" fillId="0" borderId="196" xfId="4" applyFont="1" applyBorder="1" applyAlignment="1">
      <alignment horizontal="center" vertical="top"/>
    </xf>
    <xf numFmtId="9" fontId="58" fillId="0" borderId="30" xfId="4" applyFont="1" applyBorder="1" applyAlignment="1">
      <alignment horizontal="center" vertical="top"/>
    </xf>
    <xf numFmtId="9" fontId="58" fillId="0" borderId="197" xfId="4" applyFont="1" applyBorder="1" applyAlignment="1">
      <alignment horizontal="center" vertical="top"/>
    </xf>
    <xf numFmtId="0" fontId="58" fillId="0" borderId="3" xfId="0" applyFont="1" applyBorder="1" applyAlignment="1">
      <alignment horizontal="left" vertical="top" wrapText="1"/>
    </xf>
    <xf numFmtId="0" fontId="58" fillId="0" borderId="8" xfId="0" applyFont="1" applyBorder="1" applyAlignment="1">
      <alignment horizontal="left" vertical="top" wrapText="1"/>
    </xf>
    <xf numFmtId="0" fontId="58" fillId="0" borderId="20" xfId="0" applyFont="1" applyBorder="1" applyAlignment="1">
      <alignment horizontal="left" vertical="top" wrapText="1"/>
    </xf>
    <xf numFmtId="0" fontId="58" fillId="0" borderId="21" xfId="0" applyFont="1" applyBorder="1" applyAlignment="1">
      <alignment horizontal="left" vertical="top" wrapText="1"/>
    </xf>
    <xf numFmtId="0" fontId="58" fillId="0" borderId="44" xfId="0" applyFont="1" applyBorder="1" applyAlignment="1">
      <alignment horizontal="left" vertical="top" wrapText="1"/>
    </xf>
    <xf numFmtId="0" fontId="58" fillId="0" borderId="7" xfId="0" applyFont="1" applyBorder="1" applyAlignment="1">
      <alignment horizontal="left" vertical="top" wrapText="1"/>
    </xf>
    <xf numFmtId="0" fontId="58" fillId="0" borderId="32" xfId="0" applyFont="1" applyBorder="1" applyAlignment="1">
      <alignment horizontal="left" vertical="top" wrapText="1"/>
    </xf>
    <xf numFmtId="0" fontId="58" fillId="0" borderId="33" xfId="0" applyFont="1" applyBorder="1" applyAlignment="1">
      <alignment horizontal="left" vertical="top" wrapText="1"/>
    </xf>
    <xf numFmtId="0" fontId="58" fillId="0" borderId="34" xfId="0" applyFont="1" applyBorder="1" applyAlignment="1">
      <alignment horizontal="left" vertical="top" wrapText="1"/>
    </xf>
    <xf numFmtId="0" fontId="58" fillId="0" borderId="39" xfId="0" applyFont="1" applyFill="1" applyBorder="1" applyAlignment="1">
      <alignment horizontal="left" vertical="center" wrapText="1"/>
    </xf>
    <xf numFmtId="0" fontId="58" fillId="0" borderId="40" xfId="0" applyFont="1" applyFill="1" applyBorder="1" applyAlignment="1">
      <alignment horizontal="left" vertical="center" wrapText="1"/>
    </xf>
    <xf numFmtId="0" fontId="58" fillId="0" borderId="41" xfId="0" applyFont="1" applyFill="1" applyBorder="1" applyAlignment="1">
      <alignment horizontal="left" vertical="center" wrapText="1"/>
    </xf>
    <xf numFmtId="166" fontId="58" fillId="0" borderId="27" xfId="5" applyNumberFormat="1" applyFont="1" applyBorder="1" applyAlignment="1">
      <alignment horizontal="center" vertical="top"/>
    </xf>
    <xf numFmtId="166" fontId="58" fillId="0" borderId="28" xfId="5" applyNumberFormat="1" applyFont="1" applyBorder="1" applyAlignment="1">
      <alignment horizontal="center" vertical="top"/>
    </xf>
    <xf numFmtId="9" fontId="58" fillId="0" borderId="31" xfId="4" applyFont="1" applyBorder="1" applyAlignment="1">
      <alignment horizontal="center" vertical="top"/>
    </xf>
    <xf numFmtId="0" fontId="58" fillId="0" borderId="45" xfId="0" applyFont="1" applyBorder="1" applyAlignment="1">
      <alignment horizontal="left" vertical="top" wrapText="1"/>
    </xf>
    <xf numFmtId="0" fontId="58" fillId="0" borderId="51" xfId="0" applyFont="1" applyBorder="1" applyAlignment="1">
      <alignment horizontal="left" vertical="top" wrapText="1"/>
    </xf>
    <xf numFmtId="0" fontId="58" fillId="0" borderId="46" xfId="0" applyFont="1" applyBorder="1" applyAlignment="1">
      <alignment horizontal="left" vertical="top" wrapText="1"/>
    </xf>
    <xf numFmtId="0" fontId="58" fillId="0" borderId="47" xfId="0" applyFont="1" applyBorder="1" applyAlignment="1">
      <alignment horizontal="left" vertical="top" wrapText="1"/>
    </xf>
    <xf numFmtId="0" fontId="58" fillId="0" borderId="48" xfId="0" applyFont="1" applyBorder="1" applyAlignment="1">
      <alignment horizontal="left" vertical="top" wrapText="1"/>
    </xf>
    <xf numFmtId="0" fontId="58" fillId="0" borderId="1" xfId="0" applyFont="1" applyFill="1" applyBorder="1" applyAlignment="1">
      <alignment vertical="center" wrapText="1"/>
    </xf>
    <xf numFmtId="0" fontId="58" fillId="0" borderId="13" xfId="0" applyFont="1" applyFill="1" applyBorder="1" applyAlignment="1">
      <alignment vertical="center" wrapText="1"/>
    </xf>
    <xf numFmtId="0" fontId="58" fillId="0" borderId="12" xfId="0" applyFont="1" applyFill="1" applyBorder="1" applyAlignment="1">
      <alignment vertical="center" wrapText="1"/>
    </xf>
    <xf numFmtId="0" fontId="58" fillId="0" borderId="1" xfId="0" applyFont="1" applyFill="1" applyBorder="1" applyAlignment="1">
      <alignment horizontal="left" vertical="center" wrapText="1"/>
    </xf>
    <xf numFmtId="0" fontId="58" fillId="0" borderId="12" xfId="0" applyFont="1" applyFill="1" applyBorder="1" applyAlignment="1">
      <alignment horizontal="left" vertical="center" wrapText="1"/>
    </xf>
    <xf numFmtId="0" fontId="58" fillId="0" borderId="39" xfId="0" applyFont="1" applyBorder="1" applyAlignment="1">
      <alignment horizontal="left" vertical="top" wrapText="1"/>
    </xf>
    <xf numFmtId="0" fontId="58" fillId="0" borderId="14" xfId="0" applyFont="1" applyBorder="1" applyAlignment="1">
      <alignment horizontal="left" vertical="top" wrapText="1"/>
    </xf>
    <xf numFmtId="0" fontId="58" fillId="0" borderId="13" xfId="0" applyFont="1" applyFill="1" applyBorder="1" applyAlignment="1">
      <alignment horizontal="left" vertical="center" wrapText="1"/>
    </xf>
    <xf numFmtId="0" fontId="58" fillId="0" borderId="6" xfId="0" applyFont="1" applyBorder="1" applyAlignment="1">
      <alignment horizontal="left" vertical="top" wrapText="1"/>
    </xf>
    <xf numFmtId="0" fontId="58" fillId="0" borderId="10" xfId="0" applyFont="1" applyBorder="1" applyAlignment="1">
      <alignment horizontal="left" vertical="top" wrapText="1"/>
    </xf>
    <xf numFmtId="0" fontId="58" fillId="0" borderId="1" xfId="0" applyFont="1" applyFill="1" applyBorder="1" applyAlignment="1">
      <alignment horizontal="center" vertical="center"/>
    </xf>
    <xf numFmtId="0" fontId="58" fillId="0" borderId="12" xfId="0" applyFont="1" applyFill="1" applyBorder="1" applyAlignment="1">
      <alignment horizontal="center" vertical="center"/>
    </xf>
    <xf numFmtId="0" fontId="61" fillId="0" borderId="46" xfId="0" applyFont="1" applyBorder="1" applyAlignment="1">
      <alignment horizontal="left" vertical="top" wrapText="1"/>
    </xf>
    <xf numFmtId="0" fontId="61" fillId="0" borderId="47" xfId="0" applyFont="1" applyBorder="1" applyAlignment="1">
      <alignment horizontal="left" vertical="top" wrapText="1"/>
    </xf>
    <xf numFmtId="0" fontId="61" fillId="0" borderId="48" xfId="0" applyFont="1" applyBorder="1" applyAlignment="1">
      <alignment horizontal="left" vertical="top" wrapText="1"/>
    </xf>
    <xf numFmtId="0" fontId="58" fillId="0" borderId="35" xfId="0" applyFont="1" applyBorder="1" applyAlignment="1">
      <alignment horizontal="left" vertical="top" wrapText="1"/>
    </xf>
    <xf numFmtId="0" fontId="58" fillId="0" borderId="201" xfId="0" applyFont="1" applyBorder="1" applyAlignment="1">
      <alignment horizontal="left" vertical="top" wrapText="1"/>
    </xf>
    <xf numFmtId="0" fontId="58" fillId="0" borderId="202" xfId="0" applyFont="1" applyBorder="1" applyAlignment="1">
      <alignment horizontal="left" vertical="top" wrapText="1"/>
    </xf>
    <xf numFmtId="0" fontId="58" fillId="0" borderId="203" xfId="0" applyFont="1" applyBorder="1" applyAlignment="1">
      <alignment horizontal="left" vertical="top" wrapText="1"/>
    </xf>
    <xf numFmtId="0" fontId="58" fillId="0" borderId="198" xfId="0" applyFont="1" applyBorder="1" applyAlignment="1">
      <alignment horizontal="left" vertical="top" wrapText="1"/>
    </xf>
    <xf numFmtId="0" fontId="58" fillId="0" borderId="199" xfId="0" applyFont="1" applyBorder="1" applyAlignment="1">
      <alignment horizontal="left" vertical="top" wrapText="1"/>
    </xf>
    <xf numFmtId="0" fontId="58" fillId="0" borderId="200" xfId="0" applyFont="1" applyBorder="1" applyAlignment="1">
      <alignment horizontal="left" vertical="top" wrapText="1"/>
    </xf>
    <xf numFmtId="0" fontId="58" fillId="0" borderId="11" xfId="0" applyFont="1" applyFill="1" applyBorder="1" applyAlignment="1">
      <alignment horizontal="left" vertical="center" wrapText="1"/>
    </xf>
    <xf numFmtId="0" fontId="58" fillId="0" borderId="41" xfId="0" applyFont="1" applyBorder="1" applyAlignment="1">
      <alignment horizontal="left" vertical="top" wrapText="1"/>
    </xf>
    <xf numFmtId="0" fontId="58" fillId="0" borderId="37" xfId="0" applyFont="1" applyBorder="1" applyAlignment="1">
      <alignment horizontal="left" vertical="top" wrapText="1"/>
    </xf>
    <xf numFmtId="0" fontId="58" fillId="0" borderId="57" xfId="0" applyFont="1" applyBorder="1" applyAlignment="1">
      <alignment horizontal="left" vertical="top" wrapText="1"/>
    </xf>
    <xf numFmtId="0" fontId="58" fillId="0" borderId="143" xfId="0" applyFont="1" applyBorder="1" applyAlignment="1">
      <alignment horizontal="left" vertical="top" wrapText="1"/>
    </xf>
    <xf numFmtId="0" fontId="58" fillId="0" borderId="142" xfId="0" applyFont="1" applyBorder="1" applyAlignment="1">
      <alignment horizontal="left" vertical="top" wrapText="1"/>
    </xf>
    <xf numFmtId="0" fontId="58" fillId="0" borderId="144" xfId="0" applyFont="1" applyBorder="1" applyAlignment="1">
      <alignment horizontal="left" vertical="top" wrapText="1"/>
    </xf>
    <xf numFmtId="0" fontId="58" fillId="0" borderId="145" xfId="0" applyFont="1" applyBorder="1" applyAlignment="1">
      <alignment horizontal="left" vertical="top" wrapText="1"/>
    </xf>
    <xf numFmtId="0" fontId="58" fillId="0" borderId="50" xfId="0" applyFont="1" applyBorder="1" applyAlignment="1">
      <alignment horizontal="left" vertical="top" wrapText="1"/>
    </xf>
    <xf numFmtId="0" fontId="58" fillId="0" borderId="141" xfId="0" applyFont="1" applyBorder="1" applyAlignment="1">
      <alignment horizontal="left" vertical="top" wrapText="1"/>
    </xf>
    <xf numFmtId="0" fontId="58" fillId="0" borderId="3" xfId="0" applyFont="1" applyBorder="1" applyAlignment="1">
      <alignment horizontal="left" wrapText="1"/>
    </xf>
    <xf numFmtId="0" fontId="58" fillId="0" borderId="8" xfId="0" applyFont="1" applyBorder="1" applyAlignment="1">
      <alignment horizontal="left" wrapText="1"/>
    </xf>
    <xf numFmtId="0" fontId="58" fillId="0" borderId="40" xfId="0" applyFont="1" applyBorder="1" applyAlignment="1">
      <alignment horizontal="left" vertical="top" wrapText="1"/>
    </xf>
    <xf numFmtId="0" fontId="58" fillId="0" borderId="0" xfId="0" applyFont="1" applyBorder="1" applyAlignment="1">
      <alignment horizontal="left" vertical="top" wrapText="1"/>
    </xf>
    <xf numFmtId="0" fontId="58" fillId="0" borderId="20" xfId="0" applyFont="1" applyBorder="1" applyAlignment="1">
      <alignment horizontal="left" wrapText="1"/>
    </xf>
    <xf numFmtId="0" fontId="58" fillId="0" borderId="21" xfId="0" applyFont="1" applyBorder="1" applyAlignment="1">
      <alignment horizontal="left" wrapText="1"/>
    </xf>
    <xf numFmtId="0" fontId="74" fillId="0" borderId="40" xfId="0" applyFont="1" applyBorder="1" applyAlignment="1">
      <alignment horizontal="left" vertical="top" wrapText="1"/>
    </xf>
    <xf numFmtId="0" fontId="74" fillId="0" borderId="0" xfId="0" applyFont="1" applyAlignment="1">
      <alignment horizontal="left" vertical="top" wrapText="1"/>
    </xf>
    <xf numFmtId="0" fontId="74" fillId="0" borderId="3" xfId="0" applyFont="1" applyBorder="1" applyAlignment="1">
      <alignment horizontal="left" vertical="top" wrapText="1"/>
    </xf>
    <xf numFmtId="0" fontId="74" fillId="0" borderId="142" xfId="0" applyFont="1" applyBorder="1" applyAlignment="1">
      <alignment horizontal="left" vertical="top" wrapText="1"/>
    </xf>
    <xf numFmtId="0" fontId="42" fillId="0" borderId="0" xfId="0" applyFont="1" applyFill="1" applyAlignment="1">
      <alignment horizontal="left" vertical="center" wrapText="1"/>
    </xf>
    <xf numFmtId="0" fontId="56" fillId="14" borderId="39" xfId="0" applyFont="1" applyFill="1" applyBorder="1" applyAlignment="1">
      <alignment horizontal="center" vertical="center"/>
    </xf>
    <xf numFmtId="0" fontId="56" fillId="14" borderId="14" xfId="0" applyFont="1" applyFill="1" applyBorder="1" applyAlignment="1">
      <alignment horizontal="center" vertical="center"/>
    </xf>
    <xf numFmtId="0" fontId="58" fillId="0" borderId="59" xfId="0" applyFont="1" applyBorder="1" applyAlignment="1">
      <alignment horizontal="left" vertical="top" wrapText="1"/>
    </xf>
    <xf numFmtId="0" fontId="58" fillId="0" borderId="60" xfId="0" applyFont="1" applyBorder="1" applyAlignment="1">
      <alignment horizontal="left" vertical="top" wrapText="1"/>
    </xf>
    <xf numFmtId="0" fontId="58" fillId="0" borderId="61" xfId="0" applyFont="1" applyBorder="1" applyAlignment="1">
      <alignment horizontal="left" vertical="top" wrapText="1"/>
    </xf>
    <xf numFmtId="0" fontId="58" fillId="0" borderId="62" xfId="0" applyFont="1" applyBorder="1" applyAlignment="1">
      <alignment horizontal="left" vertical="top" wrapText="1"/>
    </xf>
    <xf numFmtId="0" fontId="58" fillId="0" borderId="63" xfId="0" applyFont="1" applyBorder="1" applyAlignment="1">
      <alignment horizontal="left" vertical="top" wrapText="1"/>
    </xf>
    <xf numFmtId="0" fontId="58" fillId="0" borderId="64" xfId="0" applyFont="1" applyBorder="1" applyAlignment="1">
      <alignment horizontal="left" vertical="top" wrapText="1"/>
    </xf>
    <xf numFmtId="0" fontId="58" fillId="0" borderId="12" xfId="0" applyFont="1" applyFill="1" applyBorder="1" applyAlignment="1">
      <alignment horizontal="left" vertical="center"/>
    </xf>
    <xf numFmtId="0" fontId="74" fillId="0" borderId="20" xfId="0" applyFont="1" applyBorder="1" applyAlignment="1">
      <alignment horizontal="left" vertical="top" wrapText="1"/>
    </xf>
    <xf numFmtId="0" fontId="74" fillId="0" borderId="141" xfId="0" applyFont="1" applyBorder="1" applyAlignment="1">
      <alignment horizontal="left" vertical="top" wrapText="1"/>
    </xf>
    <xf numFmtId="0" fontId="74" fillId="0" borderId="230" xfId="0" applyFont="1" applyBorder="1" applyAlignment="1">
      <alignment horizontal="left" vertical="top" wrapText="1"/>
    </xf>
    <xf numFmtId="0" fontId="74" fillId="0" borderId="231" xfId="0" applyFont="1" applyBorder="1" applyAlignment="1">
      <alignment horizontal="left" vertical="top" wrapText="1"/>
    </xf>
    <xf numFmtId="0" fontId="74" fillId="0" borderId="232" xfId="0" applyFont="1" applyBorder="1" applyAlignment="1">
      <alignment horizontal="left" vertical="top" wrapText="1"/>
    </xf>
    <xf numFmtId="0" fontId="58" fillId="0" borderId="187" xfId="0" applyFont="1" applyBorder="1" applyAlignment="1">
      <alignment horizontal="left" vertical="top" wrapText="1"/>
    </xf>
    <xf numFmtId="0" fontId="58" fillId="0" borderId="110" xfId="0" applyFont="1" applyBorder="1" applyAlignment="1">
      <alignment horizontal="left" vertical="top" wrapText="1"/>
    </xf>
    <xf numFmtId="0" fontId="58" fillId="0" borderId="185" xfId="0" applyFont="1" applyBorder="1" applyAlignment="1">
      <alignment horizontal="left" vertical="top" wrapText="1"/>
    </xf>
    <xf numFmtId="0" fontId="58" fillId="0" borderId="114" xfId="0" applyFont="1" applyBorder="1" applyAlignment="1">
      <alignment horizontal="left" vertical="top" wrapText="1"/>
    </xf>
    <xf numFmtId="0" fontId="58" fillId="0" borderId="115" xfId="0" applyFont="1" applyBorder="1" applyAlignment="1">
      <alignment horizontal="left" vertical="top" wrapText="1"/>
    </xf>
    <xf numFmtId="0" fontId="58" fillId="0" borderId="113" xfId="0" applyFont="1" applyBorder="1" applyAlignment="1">
      <alignment horizontal="left" vertical="top" wrapText="1"/>
    </xf>
    <xf numFmtId="0" fontId="58" fillId="0" borderId="99" xfId="0" applyFont="1" applyBorder="1" applyAlignment="1">
      <alignment horizontal="left" vertical="top" wrapText="1"/>
    </xf>
    <xf numFmtId="0" fontId="58" fillId="8" borderId="102" xfId="0" applyFont="1" applyFill="1" applyBorder="1" applyAlignment="1">
      <alignment horizontal="left" wrapText="1"/>
    </xf>
    <xf numFmtId="0" fontId="58" fillId="8" borderId="103" xfId="0" applyFont="1" applyFill="1" applyBorder="1" applyAlignment="1">
      <alignment horizontal="left" wrapText="1"/>
    </xf>
    <xf numFmtId="0" fontId="58" fillId="8" borderId="117" xfId="0" applyFont="1" applyFill="1" applyBorder="1" applyAlignment="1">
      <alignment horizontal="left" wrapText="1"/>
    </xf>
    <xf numFmtId="0" fontId="58" fillId="8" borderId="118" xfId="0" applyFont="1" applyFill="1" applyBorder="1" applyAlignment="1">
      <alignment horizontal="left" wrapText="1"/>
    </xf>
    <xf numFmtId="0" fontId="58" fillId="0" borderId="191" xfId="0" applyFont="1" applyBorder="1" applyAlignment="1">
      <alignment horizontal="left" vertical="top" wrapText="1"/>
    </xf>
    <xf numFmtId="0" fontId="58" fillId="0" borderId="192" xfId="0" applyFont="1" applyBorder="1" applyAlignment="1">
      <alignment horizontal="left" vertical="top" wrapText="1"/>
    </xf>
    <xf numFmtId="0" fontId="58" fillId="0" borderId="193" xfId="0" applyFont="1" applyBorder="1" applyAlignment="1">
      <alignment horizontal="left" vertical="top" wrapText="1"/>
    </xf>
    <xf numFmtId="0" fontId="58" fillId="0" borderId="96" xfId="0" applyFont="1" applyBorder="1" applyAlignment="1">
      <alignment horizontal="left" vertical="top" wrapText="1"/>
    </xf>
    <xf numFmtId="0" fontId="58" fillId="0" borderId="4" xfId="0" applyFont="1" applyBorder="1" applyAlignment="1">
      <alignment horizontal="left" vertical="top" wrapText="1"/>
    </xf>
    <xf numFmtId="0" fontId="58" fillId="0" borderId="117" xfId="0" applyFont="1" applyBorder="1" applyAlignment="1">
      <alignment horizontal="left" vertical="top" wrapText="1"/>
    </xf>
    <xf numFmtId="0" fontId="58" fillId="0" borderId="118" xfId="0" applyFont="1" applyBorder="1" applyAlignment="1">
      <alignment horizontal="left" vertical="top" wrapText="1"/>
    </xf>
    <xf numFmtId="0" fontId="56" fillId="14" borderId="46" xfId="0" applyFont="1" applyFill="1" applyBorder="1" applyAlignment="1">
      <alignment horizontal="center" vertical="center"/>
    </xf>
    <xf numFmtId="0" fontId="56" fillId="14" borderId="47" xfId="0" applyFont="1" applyFill="1" applyBorder="1" applyAlignment="1">
      <alignment horizontal="center" vertical="center"/>
    </xf>
    <xf numFmtId="0" fontId="58" fillId="0" borderId="102" xfId="0" applyFont="1" applyBorder="1" applyAlignment="1">
      <alignment horizontal="left" vertical="top" wrapText="1"/>
    </xf>
    <xf numFmtId="0" fontId="58" fillId="0" borderId="103" xfId="0" applyFont="1" applyBorder="1" applyAlignment="1">
      <alignment horizontal="left" vertical="top" wrapText="1"/>
    </xf>
    <xf numFmtId="0" fontId="58" fillId="0" borderId="104" xfId="0" applyFont="1" applyBorder="1" applyAlignment="1">
      <alignment horizontal="left" vertical="top" wrapText="1"/>
    </xf>
    <xf numFmtId="0" fontId="58" fillId="0" borderId="105" xfId="0" applyFont="1" applyBorder="1" applyAlignment="1">
      <alignment horizontal="left" vertical="top" wrapText="1"/>
    </xf>
    <xf numFmtId="0" fontId="62" fillId="0" borderId="1" xfId="0" applyFont="1" applyBorder="1" applyAlignment="1">
      <alignment horizontal="left" vertical="top" wrapText="1"/>
    </xf>
    <xf numFmtId="0" fontId="62" fillId="0" borderId="13" xfId="0" applyFont="1" applyBorder="1" applyAlignment="1">
      <alignment horizontal="left" vertical="top" wrapText="1"/>
    </xf>
    <xf numFmtId="0" fontId="62" fillId="0" borderId="12" xfId="0" applyFont="1" applyBorder="1" applyAlignment="1">
      <alignment horizontal="left" vertical="top" wrapText="1"/>
    </xf>
    <xf numFmtId="0" fontId="49" fillId="14" borderId="46" xfId="0" applyFont="1" applyFill="1" applyBorder="1" applyAlignment="1">
      <alignment horizontal="left" vertical="center"/>
    </xf>
    <xf numFmtId="0" fontId="49" fillId="14" borderId="47" xfId="0" applyFont="1" applyFill="1" applyBorder="1" applyAlignment="1">
      <alignment horizontal="left" vertical="center"/>
    </xf>
    <xf numFmtId="0" fontId="49" fillId="14" borderId="50" xfId="0" applyFont="1" applyFill="1" applyBorder="1" applyAlignment="1">
      <alignment horizontal="left" vertical="center"/>
    </xf>
    <xf numFmtId="0" fontId="58" fillId="16" borderId="11" xfId="0" applyFont="1" applyFill="1" applyBorder="1" applyAlignment="1">
      <alignment horizontal="left" vertical="center"/>
    </xf>
    <xf numFmtId="0" fontId="62" fillId="0" borderId="11" xfId="0" applyFont="1" applyBorder="1" applyAlignment="1">
      <alignment horizontal="left" vertical="top" wrapText="1"/>
    </xf>
    <xf numFmtId="0" fontId="49" fillId="14" borderId="32" xfId="0" applyFont="1" applyFill="1" applyBorder="1" applyAlignment="1">
      <alignment horizontal="left" vertical="center"/>
    </xf>
    <xf numFmtId="0" fontId="49" fillId="14" borderId="33" xfId="0" applyFont="1" applyFill="1" applyBorder="1" applyAlignment="1">
      <alignment horizontal="left" vertical="center"/>
    </xf>
    <xf numFmtId="0" fontId="49" fillId="14" borderId="178" xfId="0" applyFont="1" applyFill="1" applyBorder="1" applyAlignment="1">
      <alignment horizontal="left" vertical="center"/>
    </xf>
    <xf numFmtId="0" fontId="62" fillId="0" borderId="11" xfId="0" applyFont="1" applyBorder="1" applyAlignment="1">
      <alignment vertical="top" wrapText="1"/>
    </xf>
    <xf numFmtId="0" fontId="58" fillId="0" borderId="11" xfId="0" applyFont="1" applyBorder="1" applyAlignment="1"/>
    <xf numFmtId="0" fontId="42" fillId="0" borderId="0" xfId="0" applyFont="1" applyAlignment="1">
      <alignment horizontal="left" vertical="center" wrapText="1"/>
    </xf>
    <xf numFmtId="0" fontId="34" fillId="8" borderId="0" xfId="0" applyFont="1" applyFill="1" applyAlignment="1">
      <alignment horizontal="left"/>
    </xf>
    <xf numFmtId="0" fontId="31" fillId="0" borderId="0" xfId="0" applyFont="1" applyAlignment="1">
      <alignment horizontal="left" vertical="top"/>
    </xf>
    <xf numFmtId="0" fontId="57" fillId="0" borderId="164" xfId="0" applyFont="1" applyBorder="1" applyAlignment="1">
      <alignment horizontal="left" wrapText="1"/>
    </xf>
    <xf numFmtId="0" fontId="57" fillId="0" borderId="165" xfId="0" applyFont="1" applyBorder="1" applyAlignment="1">
      <alignment horizontal="left" wrapText="1"/>
    </xf>
    <xf numFmtId="0" fontId="57" fillId="0" borderId="162" xfId="0" applyFont="1" applyBorder="1" applyAlignment="1">
      <alignment horizontal="left" wrapText="1"/>
    </xf>
    <xf numFmtId="0" fontId="57" fillId="0" borderId="50" xfId="0" applyFont="1" applyBorder="1" applyAlignment="1">
      <alignment horizontal="left" wrapText="1"/>
    </xf>
    <xf numFmtId="0" fontId="49" fillId="14" borderId="160" xfId="0" applyFont="1" applyFill="1" applyBorder="1" applyAlignment="1">
      <alignment horizontal="left"/>
    </xf>
    <xf numFmtId="0" fontId="49" fillId="14" borderId="11" xfId="0" applyFont="1" applyFill="1" applyBorder="1" applyAlignment="1">
      <alignment horizontal="left"/>
    </xf>
    <xf numFmtId="0" fontId="49" fillId="14" borderId="12" xfId="0" applyFont="1" applyFill="1" applyBorder="1" applyAlignment="1">
      <alignment horizontal="left"/>
    </xf>
    <xf numFmtId="0" fontId="49" fillId="14" borderId="46" xfId="0" applyFont="1" applyFill="1" applyBorder="1" applyAlignment="1">
      <alignment horizontal="left"/>
    </xf>
    <xf numFmtId="0" fontId="49" fillId="14" borderId="161" xfId="0" applyFont="1" applyFill="1" applyBorder="1" applyAlignment="1">
      <alignment horizontal="left"/>
    </xf>
    <xf numFmtId="0" fontId="58" fillId="0" borderId="170" xfId="0" applyFont="1" applyBorder="1" applyAlignment="1">
      <alignment horizontal="center" wrapText="1"/>
    </xf>
    <xf numFmtId="0" fontId="58" fillId="0" borderId="171" xfId="0" applyFont="1" applyBorder="1" applyAlignment="1">
      <alignment horizontal="center" wrapText="1"/>
    </xf>
    <xf numFmtId="0" fontId="58" fillId="0" borderId="37" xfId="0" applyFont="1" applyBorder="1" applyAlignment="1">
      <alignment horizontal="center" wrapText="1"/>
    </xf>
    <xf numFmtId="0" fontId="58" fillId="0" borderId="172" xfId="0" applyFont="1" applyBorder="1" applyAlignment="1">
      <alignment horizontal="center" wrapText="1"/>
    </xf>
    <xf numFmtId="0" fontId="27" fillId="0" borderId="0" xfId="0" applyFont="1" applyAlignment="1">
      <alignment horizontal="left" vertical="top" wrapText="1"/>
    </xf>
    <xf numFmtId="0" fontId="57" fillId="0" borderId="0" xfId="0" applyFont="1" applyAlignment="1">
      <alignment horizontal="center" wrapText="1"/>
    </xf>
    <xf numFmtId="0" fontId="49" fillId="14" borderId="146" xfId="0" applyFont="1" applyFill="1" applyBorder="1" applyAlignment="1">
      <alignment horizontal="center" wrapText="1"/>
    </xf>
    <xf numFmtId="0" fontId="49" fillId="14" borderId="147" xfId="0" applyFont="1" applyFill="1" applyBorder="1" applyAlignment="1">
      <alignment horizontal="center" wrapText="1"/>
    </xf>
    <xf numFmtId="0" fontId="49" fillId="14" borderId="148" xfId="0" applyFont="1" applyFill="1" applyBorder="1" applyAlignment="1">
      <alignment horizontal="center" wrapText="1"/>
    </xf>
    <xf numFmtId="0" fontId="49" fillId="14" borderId="158" xfId="0" applyFont="1" applyFill="1" applyBorder="1" applyAlignment="1">
      <alignment horizontal="left"/>
    </xf>
    <xf numFmtId="0" fontId="49" fillId="14" borderId="41" xfId="0" applyFont="1" applyFill="1" applyBorder="1" applyAlignment="1">
      <alignment horizontal="left"/>
    </xf>
    <xf numFmtId="0" fontId="49" fillId="14" borderId="159" xfId="0" applyFont="1" applyFill="1" applyBorder="1" applyAlignment="1">
      <alignment horizontal="left"/>
    </xf>
    <xf numFmtId="0" fontId="30" fillId="0" borderId="0" xfId="0" applyFont="1" applyAlignment="1">
      <alignment horizontal="left" wrapText="1"/>
    </xf>
    <xf numFmtId="0" fontId="58" fillId="0" borderId="175" xfId="0" applyFont="1" applyBorder="1" applyAlignment="1">
      <alignment horizontal="center" wrapText="1"/>
    </xf>
    <xf numFmtId="0" fontId="58" fillId="0" borderId="176" xfId="0" applyFont="1" applyBorder="1" applyAlignment="1">
      <alignment horizontal="center" wrapText="1"/>
    </xf>
    <xf numFmtId="0" fontId="31" fillId="0" borderId="0" xfId="0" applyFont="1" applyAlignment="1">
      <alignment vertical="top"/>
    </xf>
    <xf numFmtId="0" fontId="49" fillId="14" borderId="46" xfId="0" applyFont="1" applyFill="1" applyBorder="1" applyAlignment="1">
      <alignment horizontal="center" vertical="center"/>
    </xf>
    <xf numFmtId="0" fontId="49" fillId="14" borderId="50" xfId="0" applyFont="1" applyFill="1" applyBorder="1" applyAlignment="1">
      <alignment horizontal="center" vertical="center"/>
    </xf>
    <xf numFmtId="0" fontId="58" fillId="0" borderId="0" xfId="0" applyFont="1" applyBorder="1" applyAlignment="1">
      <alignment horizontal="left" wrapText="1"/>
    </xf>
    <xf numFmtId="0" fontId="58" fillId="0" borderId="36" xfId="0" applyFont="1" applyBorder="1" applyAlignment="1">
      <alignment horizontal="left" wrapText="1"/>
    </xf>
    <xf numFmtId="0" fontId="58" fillId="0" borderId="239" xfId="0" applyFont="1" applyBorder="1" applyAlignment="1">
      <alignment horizontal="center"/>
    </xf>
    <xf numFmtId="0" fontId="58" fillId="0" borderId="240" xfId="0" applyFont="1" applyBorder="1" applyAlignment="1">
      <alignment horizontal="center"/>
    </xf>
    <xf numFmtId="0" fontId="58" fillId="0" borderId="241" xfId="0" applyFont="1" applyBorder="1" applyAlignment="1">
      <alignment horizontal="center"/>
    </xf>
    <xf numFmtId="0" fontId="61" fillId="0" borderId="0" xfId="0" applyFont="1" applyAlignment="1">
      <alignment horizontal="left" vertical="center"/>
    </xf>
    <xf numFmtId="0" fontId="49" fillId="14" borderId="46" xfId="0" applyFont="1" applyFill="1" applyBorder="1" applyAlignment="1">
      <alignment horizontal="center" vertical="top"/>
    </xf>
    <xf numFmtId="0" fontId="49" fillId="14" borderId="50" xfId="0" applyFont="1" applyFill="1" applyBorder="1" applyAlignment="1">
      <alignment horizontal="center" vertical="top"/>
    </xf>
    <xf numFmtId="0" fontId="58" fillId="0" borderId="0" xfId="0" applyFont="1" applyAlignment="1">
      <alignment horizontal="left" vertical="top"/>
    </xf>
    <xf numFmtId="0" fontId="58" fillId="0" borderId="0" xfId="0" applyFont="1" applyAlignment="1">
      <alignment horizontal="left" vertical="center"/>
    </xf>
    <xf numFmtId="0" fontId="61" fillId="0" borderId="0" xfId="0" applyFont="1" applyAlignment="1">
      <alignment horizontal="left" vertical="center" wrapText="1"/>
    </xf>
    <xf numFmtId="0" fontId="46" fillId="0" borderId="0" xfId="0" applyFont="1" applyAlignment="1">
      <alignment horizontal="left" vertical="top"/>
    </xf>
    <xf numFmtId="0" fontId="61" fillId="0" borderId="0" xfId="0" applyFont="1" applyAlignment="1">
      <alignment horizontal="left" vertical="top" wrapText="1"/>
    </xf>
    <xf numFmtId="0" fontId="61" fillId="0" borderId="0" xfId="0" applyFont="1" applyAlignment="1">
      <alignment horizontal="left" vertical="top"/>
    </xf>
    <xf numFmtId="0" fontId="105" fillId="0" borderId="0" xfId="0" applyFont="1" applyAlignment="1">
      <alignment horizontal="left" vertical="top" wrapText="1"/>
    </xf>
    <xf numFmtId="0" fontId="106" fillId="0" borderId="0" xfId="0" applyFont="1" applyAlignment="1">
      <alignment horizontal="left" vertical="top" wrapText="1"/>
    </xf>
    <xf numFmtId="0" fontId="61" fillId="0" borderId="37" xfId="0" applyFont="1" applyBorder="1" applyAlignment="1">
      <alignment horizontal="left" vertical="center" wrapText="1"/>
    </xf>
    <xf numFmtId="0" fontId="58" fillId="0" borderId="0" xfId="0" applyFont="1" applyAlignment="1">
      <alignment horizontal="left" vertical="top" wrapText="1"/>
    </xf>
    <xf numFmtId="0" fontId="61" fillId="0" borderId="36" xfId="0" applyFont="1" applyBorder="1" applyAlignment="1">
      <alignment horizontal="left" vertical="top" wrapText="1"/>
    </xf>
    <xf numFmtId="0" fontId="46" fillId="0" borderId="36" xfId="0" applyFont="1" applyBorder="1" applyAlignment="1">
      <alignment horizontal="left" vertical="top"/>
    </xf>
    <xf numFmtId="0" fontId="61" fillId="0" borderId="37" xfId="0" applyFont="1" applyBorder="1" applyAlignment="1">
      <alignment horizontal="left" vertical="top"/>
    </xf>
    <xf numFmtId="0" fontId="61" fillId="0" borderId="36" xfId="0" applyFont="1" applyBorder="1" applyAlignment="1">
      <alignment horizontal="left" vertical="top"/>
    </xf>
    <xf numFmtId="0" fontId="58" fillId="0" borderId="36" xfId="0" applyFont="1" applyBorder="1" applyAlignment="1">
      <alignment horizontal="left" vertical="top"/>
    </xf>
    <xf numFmtId="0" fontId="6" fillId="0" borderId="0" xfId="0" applyFont="1" applyAlignment="1">
      <alignment horizontal="left"/>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6" fillId="3" borderId="0" xfId="0" applyFont="1" applyFill="1" applyAlignment="1">
      <alignment horizontal="left"/>
    </xf>
    <xf numFmtId="0" fontId="2" fillId="0" borderId="59" xfId="0" applyFont="1" applyBorder="1" applyAlignment="1">
      <alignment horizontal="left" vertical="top" wrapText="1"/>
    </xf>
    <xf numFmtId="0" fontId="2" fillId="0" borderId="60" xfId="0" applyFont="1" applyBorder="1" applyAlignment="1">
      <alignment horizontal="left" vertical="top" wrapText="1"/>
    </xf>
    <xf numFmtId="0" fontId="2" fillId="0" borderId="61" xfId="0" applyFont="1" applyBorder="1" applyAlignment="1">
      <alignment horizontal="left" vertical="top" wrapText="1"/>
    </xf>
    <xf numFmtId="0" fontId="2" fillId="0" borderId="62" xfId="0" applyFont="1" applyBorder="1" applyAlignment="1">
      <alignment horizontal="left" vertical="top" wrapText="1"/>
    </xf>
    <xf numFmtId="0" fontId="2" fillId="0" borderId="63" xfId="0" applyFont="1" applyBorder="1" applyAlignment="1">
      <alignment horizontal="left" vertical="top" wrapText="1"/>
    </xf>
    <xf numFmtId="0" fontId="2" fillId="0" borderId="64" xfId="0" applyFont="1" applyBorder="1" applyAlignment="1">
      <alignment horizontal="left" vertical="top" wrapText="1"/>
    </xf>
    <xf numFmtId="0" fontId="2" fillId="0" borderId="39" xfId="0" applyFont="1" applyBorder="1" applyAlignment="1">
      <alignment horizontal="left" vertical="top" wrapText="1"/>
    </xf>
    <xf numFmtId="0" fontId="2" fillId="0" borderId="14" xfId="0" applyFont="1" applyBorder="1" applyAlignment="1">
      <alignment horizontal="left" vertical="top" wrapText="1"/>
    </xf>
    <xf numFmtId="0" fontId="2" fillId="0" borderId="58" xfId="0" applyFont="1" applyBorder="1" applyAlignment="1">
      <alignment horizontal="left" vertical="top" wrapText="1"/>
    </xf>
    <xf numFmtId="0" fontId="2" fillId="6" borderId="1" xfId="0" applyFont="1" applyFill="1" applyBorder="1" applyAlignment="1">
      <alignment horizontal="left" vertical="center" wrapText="1"/>
    </xf>
    <xf numFmtId="0" fontId="2" fillId="6" borderId="13" xfId="0" applyFont="1" applyFill="1" applyBorder="1" applyAlignment="1">
      <alignment horizontal="left" vertical="center"/>
    </xf>
    <xf numFmtId="0" fontId="2" fillId="6" borderId="12" xfId="0" applyFont="1" applyFill="1" applyBorder="1" applyAlignment="1">
      <alignment horizontal="left" vertical="center"/>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37" xfId="0" applyFont="1" applyBorder="1" applyAlignment="1">
      <alignment horizontal="left" vertical="top" wrapText="1"/>
    </xf>
    <xf numFmtId="0" fontId="2" fillId="0" borderId="57" xfId="0" applyFont="1" applyBorder="1" applyAlignment="1">
      <alignment horizontal="left" vertical="top" wrapText="1"/>
    </xf>
    <xf numFmtId="0" fontId="2" fillId="6" borderId="12" xfId="0" applyFont="1" applyFill="1" applyBorder="1" applyAlignment="1">
      <alignment horizontal="left" vertical="center" wrapText="1"/>
    </xf>
    <xf numFmtId="0" fontId="2" fillId="0" borderId="41"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6" borderId="13" xfId="0" applyFont="1" applyFill="1" applyBorder="1" applyAlignment="1">
      <alignment horizontal="left" vertical="center" wrapText="1"/>
    </xf>
    <xf numFmtId="0" fontId="2" fillId="0" borderId="44" xfId="0" applyFont="1" applyBorder="1" applyAlignment="1">
      <alignment horizontal="left" vertical="top" wrapText="1"/>
    </xf>
    <xf numFmtId="0" fontId="2" fillId="0" borderId="7" xfId="0" applyFont="1" applyBorder="1" applyAlignment="1">
      <alignment horizontal="left" vertical="top" wrapText="1"/>
    </xf>
    <xf numFmtId="0" fontId="2" fillId="6" borderId="39" xfId="0" applyFont="1" applyFill="1" applyBorder="1" applyAlignment="1">
      <alignment horizontal="left" vertical="center" wrapText="1"/>
    </xf>
    <xf numFmtId="0" fontId="2" fillId="6" borderId="40" xfId="0" applyFont="1" applyFill="1" applyBorder="1" applyAlignment="1">
      <alignment horizontal="left" vertical="center" wrapText="1"/>
    </xf>
    <xf numFmtId="0" fontId="2" fillId="6" borderId="41" xfId="0" applyFont="1" applyFill="1" applyBorder="1" applyAlignment="1">
      <alignment horizontal="left" vertical="center" wrapText="1"/>
    </xf>
    <xf numFmtId="0" fontId="2" fillId="0" borderId="3" xfId="0" applyFont="1" applyBorder="1" applyAlignment="1">
      <alignment horizontal="left" vertical="top" wrapText="1"/>
    </xf>
    <xf numFmtId="0" fontId="2" fillId="0" borderId="8" xfId="0" applyFont="1" applyBorder="1" applyAlignment="1">
      <alignment horizontal="left" vertical="top" wrapText="1"/>
    </xf>
    <xf numFmtId="0" fontId="2" fillId="0" borderId="40" xfId="0" applyFont="1" applyBorder="1" applyAlignment="1">
      <alignment horizontal="left" vertical="top" wrapText="1"/>
    </xf>
    <xf numFmtId="0" fontId="2" fillId="0" borderId="3" xfId="0" applyFont="1" applyBorder="1" applyAlignment="1">
      <alignment horizontal="left" wrapText="1"/>
    </xf>
    <xf numFmtId="0" fontId="2" fillId="0" borderId="8" xfId="0" applyFont="1" applyBorder="1" applyAlignment="1">
      <alignment horizontal="left" wrapText="1"/>
    </xf>
    <xf numFmtId="0" fontId="2" fillId="0" borderId="20" xfId="0" applyFont="1" applyBorder="1" applyAlignment="1">
      <alignment horizontal="left" wrapText="1"/>
    </xf>
    <xf numFmtId="0" fontId="2" fillId="0" borderId="21" xfId="0" applyFont="1" applyBorder="1" applyAlignment="1">
      <alignment horizontal="left" wrapText="1"/>
    </xf>
    <xf numFmtId="0" fontId="2" fillId="6" borderId="11" xfId="0" applyFont="1" applyFill="1" applyBorder="1" applyAlignment="1">
      <alignment horizontal="left" vertical="center"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34" xfId="0" applyFont="1" applyBorder="1" applyAlignment="1">
      <alignment horizontal="left" vertical="top" wrapText="1"/>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45" xfId="0" applyFont="1" applyBorder="1" applyAlignment="1">
      <alignment horizontal="left" vertical="top" wrapText="1"/>
    </xf>
    <xf numFmtId="0" fontId="2" fillId="0" borderId="51"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48" xfId="0" applyFont="1" applyBorder="1" applyAlignment="1">
      <alignment horizontal="left" vertical="top" wrapText="1"/>
    </xf>
    <xf numFmtId="0" fontId="2" fillId="6" borderId="1" xfId="0" applyFont="1" applyFill="1" applyBorder="1" applyAlignment="1">
      <alignment horizontal="left" vertic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43" xfId="0" applyFont="1" applyBorder="1" applyAlignment="1">
      <alignment horizontal="center"/>
    </xf>
    <xf numFmtId="0" fontId="2" fillId="0" borderId="54" xfId="0" applyFont="1" applyBorder="1" applyAlignment="1">
      <alignment horizontal="center"/>
    </xf>
    <xf numFmtId="0" fontId="2" fillId="0" borderId="31" xfId="0" applyFont="1" applyBorder="1" applyAlignment="1">
      <alignment horizontal="center"/>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6" borderId="1" xfId="0" applyFont="1" applyFill="1" applyBorder="1" applyAlignment="1">
      <alignment vertical="center" wrapText="1"/>
    </xf>
    <xf numFmtId="0" fontId="2" fillId="6" borderId="13" xfId="0" applyFont="1" applyFill="1" applyBorder="1" applyAlignment="1">
      <alignment vertical="center" wrapText="1"/>
    </xf>
    <xf numFmtId="0" fontId="2" fillId="6" borderId="12" xfId="0" applyFont="1" applyFill="1" applyBorder="1" applyAlignment="1">
      <alignment vertical="center" wrapText="1"/>
    </xf>
    <xf numFmtId="0" fontId="2" fillId="0" borderId="44" xfId="0" applyFont="1" applyBorder="1" applyAlignment="1">
      <alignment horizontal="left" vertical="top" wrapText="1" indent="2"/>
    </xf>
    <xf numFmtId="0" fontId="2" fillId="0" borderId="7" xfId="0" applyFont="1" applyBorder="1" applyAlignment="1">
      <alignment horizontal="left" vertical="top" wrapText="1" indent="2"/>
    </xf>
    <xf numFmtId="0" fontId="2" fillId="0" borderId="8" xfId="0" applyFont="1" applyBorder="1" applyAlignment="1">
      <alignment horizontal="left" vertical="top" wrapText="1" indent="2"/>
    </xf>
    <xf numFmtId="0" fontId="2" fillId="0" borderId="45" xfId="0" applyFont="1" applyBorder="1" applyAlignment="1">
      <alignment horizontal="left" vertical="top" wrapText="1" indent="2"/>
    </xf>
    <xf numFmtId="0" fontId="2" fillId="0" borderId="51" xfId="0" applyFont="1" applyBorder="1" applyAlignment="1">
      <alignment horizontal="left" vertical="top" wrapText="1" indent="2"/>
    </xf>
    <xf numFmtId="0" fontId="2" fillId="0" borderId="21" xfId="0" applyFont="1" applyBorder="1" applyAlignment="1">
      <alignment horizontal="left" vertical="top" wrapText="1" indent="2"/>
    </xf>
    <xf numFmtId="0" fontId="6" fillId="3" borderId="5" xfId="0" applyFont="1" applyFill="1" applyBorder="1" applyAlignment="1">
      <alignment horizontal="left"/>
    </xf>
    <xf numFmtId="166" fontId="2" fillId="0" borderId="77" xfId="5" applyNumberFormat="1" applyFont="1" applyBorder="1" applyAlignment="1">
      <alignment horizontal="center" vertical="top"/>
    </xf>
    <xf numFmtId="166" fontId="2" fillId="0" borderId="78" xfId="5" applyNumberFormat="1" applyFont="1" applyBorder="1" applyAlignment="1">
      <alignment horizontal="center" vertical="top"/>
    </xf>
    <xf numFmtId="166" fontId="2" fillId="0" borderId="79" xfId="5" applyNumberFormat="1" applyFont="1" applyBorder="1" applyAlignment="1">
      <alignment horizontal="center" vertical="top"/>
    </xf>
    <xf numFmtId="9" fontId="2" fillId="0" borderId="29" xfId="4" applyFont="1" applyBorder="1" applyAlignment="1">
      <alignment horizontal="center" vertical="top"/>
    </xf>
    <xf numFmtId="9" fontId="2" fillId="0" borderId="30" xfId="4" applyFont="1" applyBorder="1" applyAlignment="1">
      <alignment horizontal="center" vertical="top"/>
    </xf>
    <xf numFmtId="0" fontId="2" fillId="0" borderId="26" xfId="0" applyFont="1" applyBorder="1" applyAlignment="1">
      <alignment horizontal="center" vertical="top"/>
    </xf>
    <xf numFmtId="0" fontId="2" fillId="0" borderId="27" xfId="0" applyFont="1" applyBorder="1" applyAlignment="1">
      <alignment horizontal="center" vertical="top"/>
    </xf>
    <xf numFmtId="0" fontId="2" fillId="0" borderId="28" xfId="0" applyFont="1" applyBorder="1" applyAlignment="1">
      <alignment horizontal="center" vertical="top"/>
    </xf>
    <xf numFmtId="0" fontId="2" fillId="0" borderId="35" xfId="0" applyFont="1" applyBorder="1" applyAlignment="1">
      <alignment horizontal="center"/>
    </xf>
    <xf numFmtId="0" fontId="2" fillId="0" borderId="36" xfId="0" applyFont="1" applyBorder="1" applyAlignment="1">
      <alignment horizontal="center"/>
    </xf>
    <xf numFmtId="0" fontId="2" fillId="0" borderId="38" xfId="0" applyFont="1" applyBorder="1" applyAlignment="1">
      <alignment horizontal="center"/>
    </xf>
    <xf numFmtId="166" fontId="2" fillId="0" borderId="26" xfId="5" applyNumberFormat="1" applyFont="1" applyBorder="1" applyAlignment="1">
      <alignment horizontal="center" vertical="top"/>
    </xf>
    <xf numFmtId="166" fontId="2" fillId="0" borderId="27" xfId="5" applyNumberFormat="1" applyFont="1" applyBorder="1" applyAlignment="1">
      <alignment horizontal="center" vertical="top"/>
    </xf>
    <xf numFmtId="166" fontId="2" fillId="0" borderId="28" xfId="5" applyNumberFormat="1" applyFont="1" applyBorder="1" applyAlignment="1">
      <alignment horizontal="center" vertical="top"/>
    </xf>
    <xf numFmtId="9" fontId="2" fillId="0" borderId="31" xfId="4" applyFont="1" applyBorder="1" applyAlignment="1">
      <alignment horizontal="center" vertical="top"/>
    </xf>
    <xf numFmtId="8" fontId="25" fillId="9" borderId="1" xfId="0" applyNumberFormat="1" applyFont="1" applyFill="1" applyBorder="1" applyAlignment="1">
      <alignment horizontal="left" vertical="top" wrapText="1"/>
    </xf>
    <xf numFmtId="8" fontId="25" fillId="9" borderId="13" xfId="0" applyNumberFormat="1" applyFont="1" applyFill="1" applyBorder="1" applyAlignment="1">
      <alignment horizontal="left" vertical="top" wrapText="1"/>
    </xf>
    <xf numFmtId="8" fontId="25" fillId="9" borderId="12" xfId="0" applyNumberFormat="1" applyFont="1" applyFill="1" applyBorder="1" applyAlignment="1">
      <alignment horizontal="left" vertical="top" wrapText="1"/>
    </xf>
    <xf numFmtId="0" fontId="20" fillId="9" borderId="1" xfId="0" applyFont="1" applyFill="1" applyBorder="1" applyAlignment="1">
      <alignment vertical="top"/>
    </xf>
    <xf numFmtId="0" fontId="20" fillId="9" borderId="13" xfId="0" applyFont="1" applyFill="1" applyBorder="1" applyAlignment="1">
      <alignment vertical="top"/>
    </xf>
    <xf numFmtId="0" fontId="20" fillId="9" borderId="12" xfId="0" applyFont="1" applyFill="1" applyBorder="1" applyAlignment="1">
      <alignment vertical="top"/>
    </xf>
    <xf numFmtId="0" fontId="25" fillId="0" borderId="1" xfId="0" applyFont="1" applyBorder="1" applyAlignment="1">
      <alignment vertical="top" wrapText="1"/>
    </xf>
    <xf numFmtId="0" fontId="25" fillId="0" borderId="13" xfId="0" applyFont="1" applyBorder="1" applyAlignment="1">
      <alignment vertical="top" wrapText="1"/>
    </xf>
    <xf numFmtId="0" fontId="25" fillId="0" borderId="12" xfId="0" applyFont="1" applyBorder="1" applyAlignment="1">
      <alignment vertical="top" wrapText="1"/>
    </xf>
    <xf numFmtId="0" fontId="25" fillId="9" borderId="1" xfId="0" applyFont="1" applyFill="1" applyBorder="1" applyAlignment="1">
      <alignment horizontal="left" vertical="top" wrapText="1"/>
    </xf>
    <xf numFmtId="0" fontId="25" fillId="9" borderId="13" xfId="0" applyFont="1" applyFill="1" applyBorder="1" applyAlignment="1">
      <alignment horizontal="left" vertical="top" wrapText="1"/>
    </xf>
    <xf numFmtId="0" fontId="25" fillId="9" borderId="12" xfId="0" applyFont="1" applyFill="1" applyBorder="1" applyAlignment="1">
      <alignment horizontal="left" vertical="top" wrapText="1"/>
    </xf>
    <xf numFmtId="0" fontId="25" fillId="9" borderId="1" xfId="0" applyFont="1" applyFill="1" applyBorder="1" applyAlignment="1">
      <alignment horizontal="center" vertical="top" wrapText="1"/>
    </xf>
    <xf numFmtId="0" fontId="25" fillId="9" borderId="13" xfId="0" applyFont="1" applyFill="1" applyBorder="1" applyAlignment="1">
      <alignment horizontal="center" vertical="top" wrapText="1"/>
    </xf>
    <xf numFmtId="0" fontId="25" fillId="9" borderId="12" xfId="0" applyFont="1" applyFill="1" applyBorder="1" applyAlignment="1">
      <alignment horizontal="center" vertical="top" wrapText="1"/>
    </xf>
  </cellXfs>
  <cellStyles count="9">
    <cellStyle name="Comma" xfId="5" builtinId="3"/>
    <cellStyle name="Comma 2" xfId="2" xr:uid="{F4B0672E-DD05-4C57-822E-9E0AE6C8552F}"/>
    <cellStyle name="Comma 3" xfId="3" xr:uid="{7F327138-86CD-4280-8D45-03FEBE05442F}"/>
    <cellStyle name="Comma 4" xfId="6" xr:uid="{9C82F3BE-D81A-45A9-B977-B56EDB43EF5E}"/>
    <cellStyle name="Comma 5" xfId="8" xr:uid="{0461C574-E3A9-483C-B441-F26243010388}"/>
    <cellStyle name="Hyperlink" xfId="1" builtinId="8"/>
    <cellStyle name="Normal" xfId="0" builtinId="0"/>
    <cellStyle name="Normal 2" xfId="7" xr:uid="{841DBFC7-79B3-4D4E-B6D3-4440F387A0A7}"/>
    <cellStyle name="Percent" xfId="4" builtinId="5"/>
  </cellStyles>
  <dxfs count="0"/>
  <tableStyles count="0" defaultTableStyle="TableStyleMedium2" defaultPivotStyle="PivotStyleLight16"/>
  <colors>
    <mruColors>
      <color rgb="FF00148C"/>
      <color rgb="FF0072CE"/>
      <color rgb="FF0022EE"/>
      <color rgb="FF00BFB3"/>
      <color rgb="FFFA4616"/>
      <color rgb="FFC800A1"/>
      <color rgb="FF547221"/>
      <color rgb="FF00AFF0"/>
      <color rgb="FF53FFF3"/>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0">
                <a:latin typeface="Arial" panose="020B0604020202020204" pitchFamily="34" charset="0"/>
                <a:cs typeface="Arial" panose="020B0604020202020204" pitchFamily="34" charset="0"/>
              </a:rPr>
              <a:t>Green</a:t>
            </a:r>
            <a:r>
              <a:rPr lang="en-GB" b="0" baseline="0">
                <a:latin typeface="Arial" panose="020B0604020202020204" pitchFamily="34" charset="0"/>
                <a:cs typeface="Arial" panose="020B0604020202020204" pitchFamily="34" charset="0"/>
              </a:rPr>
              <a:t> Turnover</a:t>
            </a:r>
          </a:p>
          <a:p>
            <a:pPr>
              <a:defRPr>
                <a:latin typeface="Arial" panose="020B0604020202020204" pitchFamily="34" charset="0"/>
                <a:cs typeface="Arial" panose="020B0604020202020204" pitchFamily="34" charset="0"/>
              </a:defRPr>
            </a:pPr>
            <a:endParaRPr lang="en-GB" b="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doughnutChart>
        <c:varyColors val="1"/>
        <c:ser>
          <c:idx val="0"/>
          <c:order val="0"/>
          <c:dPt>
            <c:idx val="0"/>
            <c:bubble3D val="0"/>
            <c:spPr>
              <a:solidFill>
                <a:srgbClr val="00148C"/>
              </a:solidFill>
              <a:ln w="19050">
                <a:solidFill>
                  <a:schemeClr val="lt1"/>
                </a:solidFill>
              </a:ln>
              <a:effectLst/>
            </c:spPr>
            <c:extLst>
              <c:ext xmlns:c16="http://schemas.microsoft.com/office/drawing/2014/chart" uri="{C3380CC4-5D6E-409C-BE32-E72D297353CC}">
                <c16:uniqueId val="{00000001-D9AC-433F-9A87-31BCD413712E}"/>
              </c:ext>
            </c:extLst>
          </c:dPt>
          <c:dPt>
            <c:idx val="1"/>
            <c:bubble3D val="0"/>
            <c:spPr>
              <a:solidFill>
                <a:srgbClr val="FA4616"/>
              </a:solidFill>
              <a:ln w="19050">
                <a:solidFill>
                  <a:schemeClr val="lt1"/>
                </a:solidFill>
              </a:ln>
              <a:effectLst/>
            </c:spPr>
            <c:extLst>
              <c:ext xmlns:c16="http://schemas.microsoft.com/office/drawing/2014/chart" uri="{C3380CC4-5D6E-409C-BE32-E72D297353CC}">
                <c16:uniqueId val="{00000003-D9AC-433F-9A87-31BCD413712E}"/>
              </c:ext>
            </c:extLst>
          </c:dPt>
          <c:dPt>
            <c:idx val="2"/>
            <c:bubble3D val="0"/>
            <c:spPr>
              <a:solidFill>
                <a:srgbClr val="00BFB3"/>
              </a:solidFill>
              <a:ln w="19050">
                <a:solidFill>
                  <a:schemeClr val="lt1"/>
                </a:solidFill>
              </a:ln>
              <a:effectLst/>
            </c:spPr>
            <c:extLst>
              <c:ext xmlns:c16="http://schemas.microsoft.com/office/drawing/2014/chart" uri="{C3380CC4-5D6E-409C-BE32-E72D297353CC}">
                <c16:uniqueId val="{00000005-D9AC-433F-9A87-31BCD413712E}"/>
              </c:ext>
            </c:extLst>
          </c:dPt>
          <c:dLbls>
            <c:dLbl>
              <c:idx val="0"/>
              <c:layout>
                <c:manualLayout>
                  <c:x val="9.1458331706583643E-2"/>
                  <c:y val="-5.545329682158328E-2"/>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1245196112519937"/>
                      <c:h val="0.11153238488760166"/>
                    </c:manualLayout>
                  </c15:layout>
                </c:ext>
                <c:ext xmlns:c16="http://schemas.microsoft.com/office/drawing/2014/chart" uri="{C3380CC4-5D6E-409C-BE32-E72D297353CC}">
                  <c16:uniqueId val="{00000001-D9AC-433F-9A87-31BCD413712E}"/>
                </c:ext>
              </c:extLst>
            </c:dLbl>
            <c:dLbl>
              <c:idx val="1"/>
              <c:layout>
                <c:manualLayout>
                  <c:x val="-4.8263825573239792E-2"/>
                  <c:y val="3.020502465092343E-2"/>
                </c:manualLayout>
              </c:layout>
              <c:tx>
                <c:rich>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B6F1E2F-BE19-4454-AC4C-DAB3476205AD}" type="VALUE">
                      <a:rPr lang="en-US" sz="1400" b="1">
                        <a:latin typeface="Arial" panose="020B0604020202020204" pitchFamily="34" charset="0"/>
                        <a:cs typeface="Arial" panose="020B0604020202020204" pitchFamily="34" charset="0"/>
                      </a:rPr>
                      <a:pPr>
                        <a:defRPr sz="1400" b="1">
                          <a:latin typeface="Arial" panose="020B0604020202020204" pitchFamily="34" charset="0"/>
                          <a:cs typeface="Arial" panose="020B0604020202020204" pitchFamily="34" charset="0"/>
                        </a:defRPr>
                      </a:pPr>
                      <a:t>[VALUE]</a:t>
                    </a:fld>
                    <a:endParaRPr lang="en-GB"/>
                  </a:p>
                </c:rich>
              </c:tx>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9.9151961997902743E-2"/>
                      <c:h val="0.11618246626402576"/>
                    </c:manualLayout>
                  </c15:layout>
                  <c15:dlblFieldTable/>
                  <c15:showDataLabelsRange val="0"/>
                </c:ext>
                <c:ext xmlns:c16="http://schemas.microsoft.com/office/drawing/2014/chart" uri="{C3380CC4-5D6E-409C-BE32-E72D297353CC}">
                  <c16:uniqueId val="{00000003-D9AC-433F-9A87-31BCD413712E}"/>
                </c:ext>
              </c:extLst>
            </c:dLbl>
            <c:dLbl>
              <c:idx val="2"/>
              <c:layout>
                <c:manualLayout>
                  <c:x val="-4.2638907963326304E-2"/>
                  <c:y val="-7.4135295399165552E-2"/>
                </c:manualLayout>
              </c:layout>
              <c:tx>
                <c:rich>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BBD7581-32AB-4D78-8BCF-C3A30C7C17B5}" type="VALUE">
                      <a:rPr lang="en-US" sz="1400" b="1">
                        <a:latin typeface="Arial" panose="020B0604020202020204" pitchFamily="34" charset="0"/>
                        <a:cs typeface="Arial" panose="020B0604020202020204" pitchFamily="34" charset="0"/>
                      </a:rPr>
                      <a:pPr>
                        <a:defRPr sz="1400" b="1">
                          <a:latin typeface="Arial" panose="020B0604020202020204" pitchFamily="34" charset="0"/>
                          <a:cs typeface="Arial" panose="020B0604020202020204" pitchFamily="34" charset="0"/>
                        </a:defRPr>
                      </a:pPr>
                      <a:t>[VALUE]</a:t>
                    </a:fld>
                    <a:endParaRPr lang="en-GB"/>
                  </a:p>
                </c:rich>
              </c:tx>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286862645218986"/>
                      <c:h val="0.11153238488760166"/>
                    </c:manualLayout>
                  </c15:layout>
                  <c15:dlblFieldTable/>
                  <c15:showDataLabelsRange val="0"/>
                </c:ext>
                <c:ext xmlns:c16="http://schemas.microsoft.com/office/drawing/2014/chart" uri="{C3380CC4-5D6E-409C-BE32-E72D297353CC}">
                  <c16:uniqueId val="{00000005-D9AC-433F-9A87-31BCD413712E}"/>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'EU Taxonomy Cover Sheet'!$K$10:$K$12</c:f>
              <c:strCache>
                <c:ptCount val="3"/>
                <c:pt idx="0">
                  <c:v>Total revenue from taxonomy-eligible and aligned activities (A.1)</c:v>
                </c:pt>
                <c:pt idx="1">
                  <c:v>Total revenue from taxonomy-eligible but not aligned activities (A.2)</c:v>
                </c:pt>
                <c:pt idx="2">
                  <c:v>Total Revenue from Taxonomy-non-eligible activities (B)</c:v>
                </c:pt>
              </c:strCache>
            </c:strRef>
          </c:cat>
          <c:val>
            <c:numRef>
              <c:f>'EU Taxonomy Cover Sheet'!$L$10:$L$12</c:f>
              <c:numCache>
                <c:formatCode>0%</c:formatCode>
                <c:ptCount val="3"/>
                <c:pt idx="0">
                  <c:v>0.6735038902523548</c:v>
                </c:pt>
                <c:pt idx="1">
                  <c:v>3.9313610875287064E-2</c:v>
                </c:pt>
                <c:pt idx="2">
                  <c:v>0.28718249887235819</c:v>
                </c:pt>
              </c:numCache>
            </c:numRef>
          </c:val>
          <c:extLst>
            <c:ext xmlns:c16="http://schemas.microsoft.com/office/drawing/2014/chart" uri="{C3380CC4-5D6E-409C-BE32-E72D297353CC}">
              <c16:uniqueId val="{00000006-D9AC-433F-9A87-31BCD413712E}"/>
            </c:ext>
          </c:extLst>
        </c:ser>
        <c:dLbls>
          <c:showLegendKey val="0"/>
          <c:showVal val="1"/>
          <c:showCatName val="0"/>
          <c:showSerName val="0"/>
          <c:showPercent val="0"/>
          <c:showBubbleSize val="0"/>
          <c:showLeaderLines val="0"/>
        </c:dLbls>
        <c:firstSliceAng val="0"/>
        <c:holeSize val="75"/>
      </c:doughnutChart>
      <c:spPr>
        <a:noFill/>
        <a:ln>
          <a:noFill/>
        </a:ln>
        <a:effectLst/>
      </c:spPr>
    </c:plotArea>
    <c:legend>
      <c:legendPos val="b"/>
      <c:layout>
        <c:manualLayout>
          <c:xMode val="edge"/>
          <c:yMode val="edge"/>
          <c:x val="0.12120081225716454"/>
          <c:y val="0.69716180269375183"/>
          <c:w val="0.75759837548567088"/>
          <c:h val="0.27493770904770359"/>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0">
                <a:latin typeface="Arial" panose="020B0604020202020204" pitchFamily="34" charset="0"/>
                <a:cs typeface="Arial" panose="020B0604020202020204" pitchFamily="34" charset="0"/>
              </a:rPr>
              <a:t>Green</a:t>
            </a:r>
            <a:r>
              <a:rPr lang="en-GB" b="0" baseline="0">
                <a:latin typeface="Arial" panose="020B0604020202020204" pitchFamily="34" charset="0"/>
                <a:cs typeface="Arial" panose="020B0604020202020204" pitchFamily="34" charset="0"/>
              </a:rPr>
              <a:t> Opex</a:t>
            </a:r>
          </a:p>
          <a:p>
            <a:pPr>
              <a:defRPr>
                <a:latin typeface="Arial" panose="020B0604020202020204" pitchFamily="34" charset="0"/>
                <a:cs typeface="Arial" panose="020B0604020202020204" pitchFamily="34" charset="0"/>
              </a:defRPr>
            </a:pPr>
            <a:endParaRPr lang="en-GB" b="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doughnutChart>
        <c:varyColors val="1"/>
        <c:ser>
          <c:idx val="0"/>
          <c:order val="0"/>
          <c:dPt>
            <c:idx val="0"/>
            <c:bubble3D val="0"/>
            <c:spPr>
              <a:solidFill>
                <a:srgbClr val="00148C"/>
              </a:solidFill>
              <a:ln w="19050">
                <a:solidFill>
                  <a:schemeClr val="lt1"/>
                </a:solidFill>
              </a:ln>
              <a:effectLst/>
            </c:spPr>
            <c:extLst>
              <c:ext xmlns:c16="http://schemas.microsoft.com/office/drawing/2014/chart" uri="{C3380CC4-5D6E-409C-BE32-E72D297353CC}">
                <c16:uniqueId val="{00000001-3C5C-469D-8A77-DC820251E3B0}"/>
              </c:ext>
            </c:extLst>
          </c:dPt>
          <c:dPt>
            <c:idx val="1"/>
            <c:bubble3D val="0"/>
            <c:spPr>
              <a:solidFill>
                <a:srgbClr val="FA4616"/>
              </a:solidFill>
              <a:ln w="19050">
                <a:solidFill>
                  <a:schemeClr val="lt1"/>
                </a:solidFill>
              </a:ln>
              <a:effectLst/>
            </c:spPr>
            <c:extLst>
              <c:ext xmlns:c16="http://schemas.microsoft.com/office/drawing/2014/chart" uri="{C3380CC4-5D6E-409C-BE32-E72D297353CC}">
                <c16:uniqueId val="{00000003-3C5C-469D-8A77-DC820251E3B0}"/>
              </c:ext>
            </c:extLst>
          </c:dPt>
          <c:dPt>
            <c:idx val="2"/>
            <c:bubble3D val="0"/>
            <c:spPr>
              <a:solidFill>
                <a:srgbClr val="00BFB3"/>
              </a:solidFill>
              <a:ln w="19050">
                <a:solidFill>
                  <a:schemeClr val="lt1"/>
                </a:solidFill>
              </a:ln>
              <a:effectLst/>
            </c:spPr>
            <c:extLst>
              <c:ext xmlns:c16="http://schemas.microsoft.com/office/drawing/2014/chart" uri="{C3380CC4-5D6E-409C-BE32-E72D297353CC}">
                <c16:uniqueId val="{00000005-3C5C-469D-8A77-DC820251E3B0}"/>
              </c:ext>
            </c:extLst>
          </c:dPt>
          <c:dLbls>
            <c:dLbl>
              <c:idx val="0"/>
              <c:layout>
                <c:manualLayout>
                  <c:x val="0.10208332663495231"/>
                  <c:y val="9.30016275284817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5C-469D-8A77-DC820251E3B0}"/>
                </c:ext>
              </c:extLst>
            </c:dLbl>
            <c:dLbl>
              <c:idx val="1"/>
              <c:layout>
                <c:manualLayout>
                  <c:x val="-5.6875111097433657E-2"/>
                  <c:y val="-1.8600325505696392E-2"/>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9.9151961997902743E-2"/>
                      <c:h val="9.2932059381905324E-2"/>
                    </c:manualLayout>
                  </c15:layout>
                </c:ext>
                <c:ext xmlns:c16="http://schemas.microsoft.com/office/drawing/2014/chart" uri="{C3380CC4-5D6E-409C-BE32-E72D297353CC}">
                  <c16:uniqueId val="{00000003-3C5C-469D-8A77-DC820251E3B0}"/>
                </c:ext>
              </c:extLst>
            </c:dLbl>
            <c:dLbl>
              <c:idx val="2"/>
              <c:layout>
                <c:manualLayout>
                  <c:x val="-7.2916661882109334E-3"/>
                  <c:y val="-7.9051200325139528E-2"/>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2995195997690551"/>
                      <c:h val="0.11153238488760166"/>
                    </c:manualLayout>
                  </c15:layout>
                </c:ext>
                <c:ext xmlns:c16="http://schemas.microsoft.com/office/drawing/2014/chart" uri="{C3380CC4-5D6E-409C-BE32-E72D297353CC}">
                  <c16:uniqueId val="{00000005-3C5C-469D-8A77-DC820251E3B0}"/>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'EU Taxonomy Cover Sheet'!$K$28:$K$30</c:f>
              <c:strCache>
                <c:ptCount val="3"/>
                <c:pt idx="0">
                  <c:v>Total Opex of taxonomy-eligible and aligned activities (A.1)</c:v>
                </c:pt>
                <c:pt idx="1">
                  <c:v>Total Opex of taxonomy-eligible but not aligned activities (A.2)</c:v>
                </c:pt>
                <c:pt idx="2">
                  <c:v>Total Opex of Taxonomy-non-eligible activities (B)</c:v>
                </c:pt>
              </c:strCache>
            </c:strRef>
          </c:cat>
          <c:val>
            <c:numRef>
              <c:f>'EU Taxonomy Cover Sheet'!$L$28:$L$30</c:f>
              <c:numCache>
                <c:formatCode>0%</c:formatCode>
                <c:ptCount val="3"/>
                <c:pt idx="0">
                  <c:v>0.84302906310074632</c:v>
                </c:pt>
                <c:pt idx="1">
                  <c:v>5.1415539057530539E-2</c:v>
                </c:pt>
                <c:pt idx="2">
                  <c:v>0.10555539784172306</c:v>
                </c:pt>
              </c:numCache>
            </c:numRef>
          </c:val>
          <c:extLst>
            <c:ext xmlns:c16="http://schemas.microsoft.com/office/drawing/2014/chart" uri="{C3380CC4-5D6E-409C-BE32-E72D297353CC}">
              <c16:uniqueId val="{00000006-3C5C-469D-8A77-DC820251E3B0}"/>
            </c:ext>
          </c:extLst>
        </c:ser>
        <c:dLbls>
          <c:showLegendKey val="0"/>
          <c:showVal val="1"/>
          <c:showCatName val="0"/>
          <c:showSerName val="0"/>
          <c:showPercent val="0"/>
          <c:showBubbleSize val="0"/>
          <c:showLeaderLines val="0"/>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a:t>
            </a:r>
            <a:r>
              <a:rPr lang="en-GB" baseline="0">
                <a:latin typeface="Arial" panose="020B0604020202020204" pitchFamily="34" charset="0"/>
                <a:cs typeface="Arial" panose="020B0604020202020204" pitchFamily="34" charset="0"/>
              </a:rPr>
              <a:t> Capex including business combinations (per Taxonomy guidance)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doughnutChart>
        <c:varyColors val="1"/>
        <c:ser>
          <c:idx val="0"/>
          <c:order val="0"/>
          <c:dPt>
            <c:idx val="0"/>
            <c:bubble3D val="0"/>
            <c:spPr>
              <a:solidFill>
                <a:srgbClr val="00148C"/>
              </a:solidFill>
              <a:ln w="19050">
                <a:solidFill>
                  <a:schemeClr val="lt1"/>
                </a:solidFill>
              </a:ln>
              <a:effectLst/>
            </c:spPr>
            <c:extLst>
              <c:ext xmlns:c16="http://schemas.microsoft.com/office/drawing/2014/chart" uri="{C3380CC4-5D6E-409C-BE32-E72D297353CC}">
                <c16:uniqueId val="{00000001-5FA4-4EDE-BD72-5A47E776CB6D}"/>
              </c:ext>
            </c:extLst>
          </c:dPt>
          <c:dPt>
            <c:idx val="1"/>
            <c:bubble3D val="0"/>
            <c:spPr>
              <a:solidFill>
                <a:srgbClr val="FA4616"/>
              </a:solidFill>
              <a:ln w="19050">
                <a:solidFill>
                  <a:schemeClr val="lt1"/>
                </a:solidFill>
              </a:ln>
              <a:effectLst/>
            </c:spPr>
            <c:extLst>
              <c:ext xmlns:c16="http://schemas.microsoft.com/office/drawing/2014/chart" uri="{C3380CC4-5D6E-409C-BE32-E72D297353CC}">
                <c16:uniqueId val="{00000003-5FA4-4EDE-BD72-5A47E776CB6D}"/>
              </c:ext>
            </c:extLst>
          </c:dPt>
          <c:dPt>
            <c:idx val="2"/>
            <c:bubble3D val="0"/>
            <c:spPr>
              <a:solidFill>
                <a:srgbClr val="00BFB3"/>
              </a:solidFill>
              <a:ln w="19050">
                <a:solidFill>
                  <a:schemeClr val="lt1"/>
                </a:solidFill>
              </a:ln>
              <a:effectLst/>
            </c:spPr>
            <c:extLst>
              <c:ext xmlns:c16="http://schemas.microsoft.com/office/drawing/2014/chart" uri="{C3380CC4-5D6E-409C-BE32-E72D297353CC}">
                <c16:uniqueId val="{00000005-5FA4-4EDE-BD72-5A47E776CB6D}"/>
              </c:ext>
            </c:extLst>
          </c:dPt>
          <c:dLbls>
            <c:dLbl>
              <c:idx val="0"/>
              <c:layout>
                <c:manualLayout>
                  <c:x val="7.8749994832677403E-2"/>
                  <c:y val="2.790048825854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A4-4EDE-BD72-5A47E776CB6D}"/>
                </c:ext>
              </c:extLst>
            </c:dLbl>
            <c:dLbl>
              <c:idx val="1"/>
              <c:layout>
                <c:manualLayout>
                  <c:x val="-4.666666360454963E-2"/>
                  <c:y val="-1.8600325505696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A4-4EDE-BD72-5A47E776CB6D}"/>
                </c:ext>
              </c:extLst>
            </c:dLbl>
            <c:dLbl>
              <c:idx val="2"/>
              <c:layout>
                <c:manualLayout>
                  <c:x val="-5.8333329505687575E-3"/>
                  <c:y val="-6.97512206463613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A4-4EDE-BD72-5A47E776CB6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'EU Taxonomy Cover Sheet'!$K$47:$K$49</c:f>
              <c:strCache>
                <c:ptCount val="3"/>
                <c:pt idx="0">
                  <c:v>Total capex of taxonomy-eligible and aligned activities (A.1)</c:v>
                </c:pt>
                <c:pt idx="1">
                  <c:v>Total capex of taxonomy-eligible but not aligned activities (A.2)</c:v>
                </c:pt>
                <c:pt idx="2">
                  <c:v>Total Capex of Taxonomy-non-eligible activities (B)</c:v>
                </c:pt>
              </c:strCache>
            </c:strRef>
          </c:cat>
          <c:val>
            <c:numRef>
              <c:f>'EU Taxonomy Cover Sheet'!$L$47:$L$49</c:f>
              <c:numCache>
                <c:formatCode>0%</c:formatCode>
                <c:ptCount val="3"/>
                <c:pt idx="0">
                  <c:v>0.89110963432079293</c:v>
                </c:pt>
                <c:pt idx="1">
                  <c:v>3.3737239154728003E-2</c:v>
                </c:pt>
                <c:pt idx="2">
                  <c:v>7.5153126524479044E-2</c:v>
                </c:pt>
              </c:numCache>
            </c:numRef>
          </c:val>
          <c:extLst>
            <c:ext xmlns:c16="http://schemas.microsoft.com/office/drawing/2014/chart" uri="{C3380CC4-5D6E-409C-BE32-E72D297353CC}">
              <c16:uniqueId val="{00000006-5FA4-4EDE-BD72-5A47E776CB6D}"/>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Capex</a:t>
            </a:r>
            <a:r>
              <a:rPr lang="en-GB" baseline="0">
                <a:latin typeface="Arial" panose="020B0604020202020204" pitchFamily="34" charset="0"/>
                <a:cs typeface="Arial" panose="020B0604020202020204" pitchFamily="34" charset="0"/>
              </a:rPr>
              <a:t> excluding business combinations</a:t>
            </a:r>
            <a:endParaRPr lang="en-GB">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doughnutChart>
        <c:varyColors val="1"/>
        <c:ser>
          <c:idx val="0"/>
          <c:order val="0"/>
          <c:dPt>
            <c:idx val="0"/>
            <c:bubble3D val="0"/>
            <c:spPr>
              <a:solidFill>
                <a:srgbClr val="00148C"/>
              </a:solidFill>
              <a:ln w="19050">
                <a:solidFill>
                  <a:schemeClr val="lt1"/>
                </a:solidFill>
              </a:ln>
              <a:effectLst/>
            </c:spPr>
            <c:extLst>
              <c:ext xmlns:c16="http://schemas.microsoft.com/office/drawing/2014/chart" uri="{C3380CC4-5D6E-409C-BE32-E72D297353CC}">
                <c16:uniqueId val="{00000001-C810-4BE6-9E31-F9F5A86EEB43}"/>
              </c:ext>
            </c:extLst>
          </c:dPt>
          <c:dPt>
            <c:idx val="1"/>
            <c:bubble3D val="0"/>
            <c:spPr>
              <a:solidFill>
                <a:srgbClr val="FA4616"/>
              </a:solidFill>
              <a:ln w="19050">
                <a:solidFill>
                  <a:schemeClr val="lt1"/>
                </a:solidFill>
              </a:ln>
              <a:effectLst/>
            </c:spPr>
            <c:extLst>
              <c:ext xmlns:c16="http://schemas.microsoft.com/office/drawing/2014/chart" uri="{C3380CC4-5D6E-409C-BE32-E72D297353CC}">
                <c16:uniqueId val="{00000003-C810-4BE6-9E31-F9F5A86EEB43}"/>
              </c:ext>
            </c:extLst>
          </c:dPt>
          <c:dPt>
            <c:idx val="2"/>
            <c:bubble3D val="0"/>
            <c:spPr>
              <a:solidFill>
                <a:srgbClr val="00BFB3"/>
              </a:solidFill>
              <a:ln w="19050">
                <a:solidFill>
                  <a:schemeClr val="lt1"/>
                </a:solidFill>
              </a:ln>
              <a:effectLst/>
            </c:spPr>
            <c:extLst>
              <c:ext xmlns:c16="http://schemas.microsoft.com/office/drawing/2014/chart" uri="{C3380CC4-5D6E-409C-BE32-E72D297353CC}">
                <c16:uniqueId val="{00000005-C810-4BE6-9E31-F9F5A86EEB43}"/>
              </c:ext>
            </c:extLst>
          </c:dPt>
          <c:dLbls>
            <c:dLbl>
              <c:idx val="0"/>
              <c:layout>
                <c:manualLayout>
                  <c:x val="7.7745383867832751E-2"/>
                  <c:y val="5.0820050820050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10-4BE6-9E31-F9F5A86EEB43}"/>
                </c:ext>
              </c:extLst>
            </c:dLbl>
            <c:dLbl>
              <c:idx val="1"/>
              <c:layout>
                <c:manualLayout>
                  <c:x val="-4.72025544911842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10-4BE6-9E31-F9F5A86EEB43}"/>
                </c:ext>
              </c:extLst>
            </c:dLbl>
            <c:dLbl>
              <c:idx val="2"/>
              <c:layout>
                <c:manualLayout>
                  <c:x val="-4.997917534360688E-2"/>
                  <c:y val="-6.006006006006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10-4BE6-9E31-F9F5A86EEB4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'EU Taxonomy Cover Sheet'!$K$62:$K$64</c:f>
              <c:strCache>
                <c:ptCount val="3"/>
                <c:pt idx="0">
                  <c:v>Total capex of taxonomy-eligible and aligned activities (A.1)</c:v>
                </c:pt>
                <c:pt idx="1">
                  <c:v>Total capex of taxonomy-eligible but not aligned activities (A.2)</c:v>
                </c:pt>
                <c:pt idx="2">
                  <c:v>Total Capex of Taxonomy-non-eligible activities (B)</c:v>
                </c:pt>
              </c:strCache>
            </c:strRef>
          </c:cat>
          <c:val>
            <c:numRef>
              <c:f>'EU Taxonomy Cover Sheet'!$L$62:$L$64</c:f>
              <c:numCache>
                <c:formatCode>0%</c:formatCode>
                <c:ptCount val="3"/>
                <c:pt idx="0">
                  <c:v>0.73407870574000222</c:v>
                </c:pt>
                <c:pt idx="1">
                  <c:v>5.1071251887779216E-2</c:v>
                </c:pt>
                <c:pt idx="2">
                  <c:v>0.2148500423722185</c:v>
                </c:pt>
              </c:numCache>
            </c:numRef>
          </c:val>
          <c:extLst>
            <c:ext xmlns:c16="http://schemas.microsoft.com/office/drawing/2014/chart" uri="{C3380CC4-5D6E-409C-BE32-E72D297353CC}">
              <c16:uniqueId val="{00000006-C810-4BE6-9E31-F9F5A86EEB43}"/>
            </c:ext>
          </c:extLst>
        </c:ser>
        <c:dLbls>
          <c:showLegendKey val="0"/>
          <c:showVal val="0"/>
          <c:showCatName val="0"/>
          <c:showSerName val="0"/>
          <c:showPercent val="0"/>
          <c:showBubbleSize val="0"/>
          <c:showLeaderLines val="0"/>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svg"/><Relationship Id="rId5" Type="http://schemas.openxmlformats.org/officeDocument/2006/relationships/image" Target="../media/image1.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1908173</xdr:colOff>
      <xdr:row>1</xdr:row>
      <xdr:rowOff>25473</xdr:rowOff>
    </xdr:to>
    <xdr:pic>
      <xdr:nvPicPr>
        <xdr:cNvPr id="3" name="Graphic 2">
          <a:extLst>
            <a:ext uri="{FF2B5EF4-FFF2-40B4-BE49-F238E27FC236}">
              <a16:creationId xmlns:a16="http://schemas.microsoft.com/office/drawing/2014/main" id="{C238A7D8-9414-4663-AE08-784919DFA978}"/>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9773" y="0"/>
          <a:ext cx="2289173" cy="507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1908173</xdr:colOff>
      <xdr:row>1</xdr:row>
      <xdr:rowOff>21432</xdr:rowOff>
    </xdr:to>
    <xdr:pic>
      <xdr:nvPicPr>
        <xdr:cNvPr id="2" name="Graphic 1">
          <a:extLst>
            <a:ext uri="{FF2B5EF4-FFF2-40B4-BE49-F238E27FC236}">
              <a16:creationId xmlns:a16="http://schemas.microsoft.com/office/drawing/2014/main" id="{4700A806-C9AB-4FD8-991B-537993545BD9}"/>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0025" y="0"/>
          <a:ext cx="2289173" cy="5072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29368</xdr:rowOff>
    </xdr:from>
    <xdr:to>
      <xdr:col>2</xdr:col>
      <xdr:colOff>904873</xdr:colOff>
      <xdr:row>1</xdr:row>
      <xdr:rowOff>0</xdr:rowOff>
    </xdr:to>
    <xdr:pic>
      <xdr:nvPicPr>
        <xdr:cNvPr id="2" name="Graphic 1">
          <a:extLst>
            <a:ext uri="{FF2B5EF4-FFF2-40B4-BE49-F238E27FC236}">
              <a16:creationId xmlns:a16="http://schemas.microsoft.com/office/drawing/2014/main" id="{3024D60D-CC77-4EE1-A54A-67A65ADCE531}"/>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90500" y="29368"/>
          <a:ext cx="2285998" cy="5040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111306</xdr:colOff>
      <xdr:row>6</xdr:row>
      <xdr:rowOff>6350</xdr:rowOff>
    </xdr:from>
    <xdr:to>
      <xdr:col>8</xdr:col>
      <xdr:colOff>82731</xdr:colOff>
      <xdr:row>20</xdr:row>
      <xdr:rowOff>171450</xdr:rowOff>
    </xdr:to>
    <xdr:graphicFrame macro="">
      <xdr:nvGraphicFramePr>
        <xdr:cNvPr id="19" name="Chart 1">
          <a:extLst>
            <a:ext uri="{FF2B5EF4-FFF2-40B4-BE49-F238E27FC236}">
              <a16:creationId xmlns:a16="http://schemas.microsoft.com/office/drawing/2014/main" id="{E9D15E67-17CA-4D49-996C-54AF8FF58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111306</xdr:colOff>
      <xdr:row>24</xdr:row>
      <xdr:rowOff>6350</xdr:rowOff>
    </xdr:from>
    <xdr:to>
      <xdr:col>8</xdr:col>
      <xdr:colOff>82731</xdr:colOff>
      <xdr:row>38</xdr:row>
      <xdr:rowOff>171450</xdr:rowOff>
    </xdr:to>
    <xdr:graphicFrame macro="">
      <xdr:nvGraphicFramePr>
        <xdr:cNvPr id="18" name="Chart 2">
          <a:extLst>
            <a:ext uri="{FF2B5EF4-FFF2-40B4-BE49-F238E27FC236}">
              <a16:creationId xmlns:a16="http://schemas.microsoft.com/office/drawing/2014/main" id="{DDDE32B7-3D15-4C71-8987-69C558B715EA}"/>
            </a:ext>
            <a:ext uri="{147F2762-F138-4A5C-976F-8EAC2B608ADB}">
              <a16:predDERef xmlns:a16="http://schemas.microsoft.com/office/drawing/2014/main" pred="{31E84508-2A6E-4A79-93DF-3DB4AB8D1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111306</xdr:colOff>
      <xdr:row>43</xdr:row>
      <xdr:rowOff>0</xdr:rowOff>
    </xdr:from>
    <xdr:to>
      <xdr:col>8</xdr:col>
      <xdr:colOff>236491</xdr:colOff>
      <xdr:row>58</xdr:row>
      <xdr:rowOff>174171</xdr:rowOff>
    </xdr:to>
    <xdr:graphicFrame macro="">
      <xdr:nvGraphicFramePr>
        <xdr:cNvPr id="15" name="Chart 3">
          <a:extLst>
            <a:ext uri="{FF2B5EF4-FFF2-40B4-BE49-F238E27FC236}">
              <a16:creationId xmlns:a16="http://schemas.microsoft.com/office/drawing/2014/main" id="{DCCFB83E-531B-47E7-AEB9-E9D30B342D6B}"/>
            </a:ext>
            <a:ext uri="{147F2762-F138-4A5C-976F-8EAC2B608ADB}">
              <a16:predDERef xmlns:a16="http://schemas.microsoft.com/office/drawing/2014/main" pred="{490F99E8-95CE-48AD-8670-60D59D950A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111306</xdr:colOff>
      <xdr:row>60</xdr:row>
      <xdr:rowOff>59327</xdr:rowOff>
    </xdr:from>
    <xdr:to>
      <xdr:col>8</xdr:col>
      <xdr:colOff>247650</xdr:colOff>
      <xdr:row>75</xdr:row>
      <xdr:rowOff>85725</xdr:rowOff>
    </xdr:to>
    <xdr:graphicFrame macro="">
      <xdr:nvGraphicFramePr>
        <xdr:cNvPr id="17" name="Chart 4">
          <a:extLst>
            <a:ext uri="{FF2B5EF4-FFF2-40B4-BE49-F238E27FC236}">
              <a16:creationId xmlns:a16="http://schemas.microsoft.com/office/drawing/2014/main" id="{4B714C2E-1E34-49D6-BD94-E64B5B102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59531</xdr:rowOff>
    </xdr:from>
    <xdr:to>
      <xdr:col>4</xdr:col>
      <xdr:colOff>503236</xdr:colOff>
      <xdr:row>2</xdr:row>
      <xdr:rowOff>19050</xdr:rowOff>
    </xdr:to>
    <xdr:pic>
      <xdr:nvPicPr>
        <xdr:cNvPr id="6" name="Graphic 5">
          <a:extLst>
            <a:ext uri="{FF2B5EF4-FFF2-40B4-BE49-F238E27FC236}">
              <a16:creationId xmlns:a16="http://schemas.microsoft.com/office/drawing/2014/main" id="{3AB9AB71-0387-4062-9E8B-2FA50B0A9CD6}"/>
            </a:ext>
          </a:extLst>
        </xdr:cNvPr>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3825" y="59531"/>
          <a:ext cx="2306636" cy="5119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160337</xdr:rowOff>
    </xdr:from>
    <xdr:to>
      <xdr:col>2</xdr:col>
      <xdr:colOff>0</xdr:colOff>
      <xdr:row>1</xdr:row>
      <xdr:rowOff>0</xdr:rowOff>
    </xdr:to>
    <xdr:pic>
      <xdr:nvPicPr>
        <xdr:cNvPr id="3" name="Graphic 5">
          <a:extLst>
            <a:ext uri="{FF2B5EF4-FFF2-40B4-BE49-F238E27FC236}">
              <a16:creationId xmlns:a16="http://schemas.microsoft.com/office/drawing/2014/main" id="{BF1A0A7F-628E-4EBC-A0E6-302DE10EACBC}"/>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9064" y="160337"/>
          <a:ext cx="2309811" cy="5183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163512</xdr:rowOff>
    </xdr:from>
    <xdr:to>
      <xdr:col>2</xdr:col>
      <xdr:colOff>124619</xdr:colOff>
      <xdr:row>1</xdr:row>
      <xdr:rowOff>0</xdr:rowOff>
    </xdr:to>
    <xdr:pic>
      <xdr:nvPicPr>
        <xdr:cNvPr id="3" name="Graphic 5">
          <a:extLst>
            <a:ext uri="{FF2B5EF4-FFF2-40B4-BE49-F238E27FC236}">
              <a16:creationId xmlns:a16="http://schemas.microsoft.com/office/drawing/2014/main" id="{DE4398B9-8B63-4A88-8956-B151E550FD5C}"/>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9063" y="163512"/>
          <a:ext cx="2339181" cy="5151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160337</xdr:rowOff>
    </xdr:from>
    <xdr:to>
      <xdr:col>2</xdr:col>
      <xdr:colOff>29369</xdr:colOff>
      <xdr:row>1</xdr:row>
      <xdr:rowOff>0</xdr:rowOff>
    </xdr:to>
    <xdr:pic>
      <xdr:nvPicPr>
        <xdr:cNvPr id="2" name="Graphic 5">
          <a:extLst>
            <a:ext uri="{FF2B5EF4-FFF2-40B4-BE49-F238E27FC236}">
              <a16:creationId xmlns:a16="http://schemas.microsoft.com/office/drawing/2014/main" id="{44AED2AA-B1A5-4CD5-ABC6-6C14ABB54682}"/>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9063" y="160337"/>
          <a:ext cx="2342356" cy="5183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1112194</xdr:colOff>
      <xdr:row>0</xdr:row>
      <xdr:rowOff>619499</xdr:rowOff>
    </xdr:to>
    <xdr:pic>
      <xdr:nvPicPr>
        <xdr:cNvPr id="2" name="Picture 1">
          <a:extLst>
            <a:ext uri="{FF2B5EF4-FFF2-40B4-BE49-F238E27FC236}">
              <a16:creationId xmlns:a16="http://schemas.microsoft.com/office/drawing/2014/main" id="{622BE79F-F3D6-43BF-A6E9-1F22BBA2FF2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88415" y="155300"/>
          <a:ext cx="988929" cy="4641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2" name="Picture 1" descr="Image may contain: text">
          <a:extLst>
            <a:ext uri="{FF2B5EF4-FFF2-40B4-BE49-F238E27FC236}">
              <a16:creationId xmlns:a16="http://schemas.microsoft.com/office/drawing/2014/main" id="{3D88970C-7A32-4F27-A0EC-22AF574C13A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8841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ationalgridplc.sharepoint.com/sites/GRP-INT-Finance-Responsible-Business-Finance-Working/Shared%20Documents/General/2020.11.11%20Master%20Reporting%20Repository%20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Summary tables"/>
      <sheetName val="2. FY21 Master Reporting Repo"/>
      <sheetName val="3. QBR scoping pivot"/>
      <sheetName val="4. RBR (&amp; audit) scope"/>
      <sheetName val="Appendix -&gt;"/>
      <sheetName val="A1. QBR Scorecard"/>
      <sheetName val="A2. FY20 RBR metrics removed"/>
      <sheetName val="A3. Peer reporting review"/>
      <sheetName val="A4. Topic area mapping"/>
      <sheetName val="A5. total RBC commitments"/>
      <sheetName val="A6. RBR disclosures"/>
      <sheetName val="A6.1 RBR disclosures v1.2"/>
      <sheetName val="A6.2 RBR Template"/>
      <sheetName val="A7 summary pivot"/>
      <sheetName val="B. Master list of ESG fields"/>
      <sheetName val="C. FY19 Databook-&gt;"/>
      <sheetName val="C. Front Cover"/>
      <sheetName val="C. Contents"/>
      <sheetName val="C. Introduction"/>
      <sheetName val="C1. Company Information"/>
      <sheetName val="C2. Environment"/>
      <sheetName val="C3. Social"/>
      <sheetName val="C4. Govern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ationalgrid.com/document/146751/download" TargetMode="External"/><Relationship Id="rId1" Type="http://schemas.openxmlformats.org/officeDocument/2006/relationships/hyperlink" Target="https://www.nationalgrid.com/document/146751/download" TargetMode="External"/><Relationship Id="rId4"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ationalgrid.com/uk/gas-transmission/document/129016/download" TargetMode="External"/><Relationship Id="rId1" Type="http://schemas.openxmlformats.org/officeDocument/2006/relationships/hyperlink" Target="https://www.nationalgrid.com/sites/gas/files/documents/20050-CommonMaintenanceTypes2013.pdf" TargetMode="External"/><Relationship Id="rId5" Type="http://schemas.openxmlformats.org/officeDocument/2006/relationships/drawing" Target="../drawings/drawing3.xm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ec.europa.eu/competition/mergers/cases/index/nace_all.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hyperlink" Target="https://ec.europa.eu/competition/mergers/cases/index/nace_all.html" TargetMode="Externa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6.bin"/><Relationship Id="rId1" Type="http://schemas.openxmlformats.org/officeDocument/2006/relationships/hyperlink" Target="https://ec.europa.eu/competition/mergers/cases/index/nace_all.html"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863E5-ADF7-4CAE-AF1E-5B9E5B254BFF}">
  <sheetPr>
    <tabColor rgb="FF00148C"/>
  </sheetPr>
  <dimension ref="A1:L181"/>
  <sheetViews>
    <sheetView showGridLines="0" tabSelected="1" zoomScaleNormal="100" zoomScaleSheetLayoutView="80" workbookViewId="0"/>
  </sheetViews>
  <sheetFormatPr defaultColWidth="0" defaultRowHeight="13.2" zeroHeight="1"/>
  <cols>
    <col min="1" max="1" width="3.5546875" style="264" customWidth="1"/>
    <col min="2" max="3" width="2.77734375" style="284" customWidth="1"/>
    <col min="4" max="4" width="62.44140625" style="284" customWidth="1"/>
    <col min="5" max="5" width="45.77734375" style="294" customWidth="1"/>
    <col min="6" max="6" width="13.44140625" style="301" customWidth="1"/>
    <col min="7" max="7" width="2.21875" style="285" customWidth="1"/>
    <col min="8" max="8" width="12" style="301" bestFit="1" customWidth="1"/>
    <col min="9" max="9" width="3.44140625" style="668" customWidth="1"/>
    <col min="10" max="10" width="10.77734375" style="264" bestFit="1" customWidth="1"/>
    <col min="11" max="11" width="14.5546875" style="264" customWidth="1"/>
    <col min="12" max="12" width="8.77734375" style="264" customWidth="1"/>
    <col min="13" max="16384" width="8.77734375" style="264" hidden="1"/>
  </cols>
  <sheetData>
    <row r="1" spans="2:12" s="243" customFormat="1" ht="38.549999999999997" customHeight="1">
      <c r="B1" s="660"/>
      <c r="C1" s="660"/>
      <c r="D1" s="660"/>
      <c r="E1" s="660"/>
      <c r="F1" s="660"/>
      <c r="G1" s="660"/>
      <c r="H1" s="660"/>
      <c r="I1" s="663"/>
      <c r="J1" s="660"/>
      <c r="K1" s="660"/>
      <c r="L1" s="660"/>
    </row>
    <row r="2" spans="2:12" s="243" customFormat="1" ht="34.5" customHeight="1">
      <c r="B2" s="275" t="s">
        <v>616</v>
      </c>
      <c r="C2" s="245"/>
      <c r="D2" s="245"/>
      <c r="E2" s="245"/>
      <c r="F2" s="300"/>
      <c r="G2" s="245"/>
      <c r="H2" s="300"/>
      <c r="I2" s="664"/>
      <c r="J2" s="245"/>
      <c r="K2" s="245"/>
      <c r="L2" s="245"/>
    </row>
    <row r="3" spans="2:12" s="243" customFormat="1" ht="12" customHeight="1">
      <c r="B3" s="245"/>
      <c r="C3" s="245"/>
      <c r="D3" s="245"/>
      <c r="E3" s="245"/>
      <c r="F3" s="300"/>
      <c r="G3" s="245"/>
      <c r="H3" s="300"/>
      <c r="I3" s="664"/>
      <c r="J3" s="245"/>
      <c r="K3" s="245"/>
      <c r="L3" s="245"/>
    </row>
    <row r="4" spans="2:12" s="276" customFormat="1" ht="26.4">
      <c r="B4" s="1252" t="s">
        <v>0</v>
      </c>
      <c r="C4" s="1253"/>
      <c r="D4" s="1253"/>
      <c r="E4" s="304" t="s">
        <v>1</v>
      </c>
      <c r="F4" s="305" t="s">
        <v>2</v>
      </c>
      <c r="G4" s="304"/>
      <c r="H4" s="305" t="s">
        <v>3</v>
      </c>
      <c r="I4" s="665"/>
      <c r="J4" s="304" t="s">
        <v>4</v>
      </c>
      <c r="K4" s="306" t="s">
        <v>5</v>
      </c>
    </row>
    <row r="5" spans="2:12">
      <c r="B5" s="307" t="s">
        <v>6</v>
      </c>
      <c r="C5" s="308"/>
      <c r="D5" s="308"/>
      <c r="E5" s="309"/>
      <c r="F5" s="310"/>
      <c r="G5" s="311"/>
      <c r="H5" s="312"/>
      <c r="I5" s="666"/>
      <c r="J5" s="308"/>
      <c r="K5" s="309"/>
    </row>
    <row r="6" spans="2:12" ht="15.6">
      <c r="B6" s="313" t="s">
        <v>696</v>
      </c>
      <c r="C6" s="314"/>
      <c r="D6" s="314"/>
      <c r="E6" s="314"/>
      <c r="F6" s="315"/>
      <c r="G6" s="316"/>
      <c r="H6" s="315"/>
      <c r="I6" s="667"/>
      <c r="J6" s="317"/>
      <c r="K6" s="318"/>
    </row>
    <row r="7" spans="2:12" ht="15.6">
      <c r="B7" s="319" t="s">
        <v>8</v>
      </c>
      <c r="C7" s="320"/>
      <c r="D7" s="320"/>
      <c r="E7" s="1182" t="s">
        <v>9</v>
      </c>
      <c r="F7" s="321">
        <f>SUM(F10,F8)</f>
        <v>7464.75</v>
      </c>
      <c r="G7" s="718" t="s">
        <v>10</v>
      </c>
      <c r="H7" s="322">
        <v>6943</v>
      </c>
      <c r="I7" s="793" t="s">
        <v>721</v>
      </c>
      <c r="J7" s="1183">
        <v>21631</v>
      </c>
      <c r="K7" s="1186">
        <f>F7/J7-1</f>
        <v>-0.65490499745735287</v>
      </c>
      <c r="L7" s="292"/>
    </row>
    <row r="8" spans="2:12" ht="15.6">
      <c r="B8" s="323"/>
      <c r="C8" s="1189" t="s">
        <v>11</v>
      </c>
      <c r="D8" s="1190"/>
      <c r="E8" s="1182"/>
      <c r="F8" s="324">
        <v>5270.75</v>
      </c>
      <c r="G8" s="698" t="s">
        <v>10</v>
      </c>
      <c r="H8" s="325">
        <v>4727</v>
      </c>
      <c r="I8" s="794" t="s">
        <v>721</v>
      </c>
      <c r="J8" s="1184"/>
      <c r="K8" s="1187"/>
    </row>
    <row r="9" spans="2:12" ht="15.6">
      <c r="B9" s="323"/>
      <c r="C9" s="1189" t="s">
        <v>12</v>
      </c>
      <c r="D9" s="1190"/>
      <c r="E9" s="1182"/>
      <c r="F9" s="326">
        <v>2244</v>
      </c>
      <c r="G9" s="719" t="s">
        <v>10</v>
      </c>
      <c r="H9" s="327">
        <v>2264</v>
      </c>
      <c r="I9" s="794" t="s">
        <v>721</v>
      </c>
      <c r="J9" s="1184"/>
      <c r="K9" s="1187"/>
    </row>
    <row r="10" spans="2:12" ht="15.6">
      <c r="B10" s="328"/>
      <c r="C10" s="1191" t="s">
        <v>13</v>
      </c>
      <c r="D10" s="1192"/>
      <c r="E10" s="1182"/>
      <c r="F10" s="329">
        <v>2194</v>
      </c>
      <c r="G10" s="720" t="s">
        <v>10</v>
      </c>
      <c r="H10" s="330">
        <v>2216</v>
      </c>
      <c r="I10" s="795" t="s">
        <v>721</v>
      </c>
      <c r="J10" s="1185"/>
      <c r="K10" s="1188"/>
    </row>
    <row r="11" spans="2:12" ht="15.6">
      <c r="B11" s="1195" t="s">
        <v>14</v>
      </c>
      <c r="C11" s="1196"/>
      <c r="D11" s="1197"/>
      <c r="E11" s="1198" t="s">
        <v>15</v>
      </c>
      <c r="F11" s="331">
        <v>30088</v>
      </c>
      <c r="G11" s="721" t="s">
        <v>10</v>
      </c>
      <c r="H11" s="332">
        <v>28948</v>
      </c>
      <c r="I11" s="761" t="s">
        <v>721</v>
      </c>
      <c r="J11" s="1201">
        <v>33291</v>
      </c>
      <c r="K11" s="1187">
        <f>F11/J11-1</f>
        <v>-9.6212189480640364E-2</v>
      </c>
    </row>
    <row r="12" spans="2:12" ht="15.6">
      <c r="B12" s="323"/>
      <c r="C12" s="1189" t="s">
        <v>16</v>
      </c>
      <c r="D12" s="1190"/>
      <c r="E12" s="1199"/>
      <c r="F12" s="333">
        <v>4371</v>
      </c>
      <c r="G12" s="722" t="s">
        <v>10</v>
      </c>
      <c r="H12" s="334">
        <v>4126</v>
      </c>
      <c r="I12" s="794" t="s">
        <v>721</v>
      </c>
      <c r="J12" s="1201"/>
      <c r="K12" s="1187"/>
    </row>
    <row r="13" spans="2:12" ht="15.6">
      <c r="B13" s="323"/>
      <c r="C13" s="1189" t="s">
        <v>17</v>
      </c>
      <c r="D13" s="1190"/>
      <c r="E13" s="1199"/>
      <c r="F13" s="335">
        <v>18947.301139453699</v>
      </c>
      <c r="G13" s="719" t="s">
        <v>10</v>
      </c>
      <c r="H13" s="334">
        <v>18235</v>
      </c>
      <c r="I13" s="794" t="s">
        <v>721</v>
      </c>
      <c r="J13" s="1201"/>
      <c r="K13" s="1187"/>
    </row>
    <row r="14" spans="2:12" ht="15.6">
      <c r="B14" s="323"/>
      <c r="C14" s="1189" t="s">
        <v>18</v>
      </c>
      <c r="D14" s="1190"/>
      <c r="E14" s="1199"/>
      <c r="F14" s="335">
        <v>6746.984281205082</v>
      </c>
      <c r="G14" s="719" t="s">
        <v>10</v>
      </c>
      <c r="H14" s="334">
        <v>6570</v>
      </c>
      <c r="I14" s="794" t="s">
        <v>721</v>
      </c>
      <c r="J14" s="1201"/>
      <c r="K14" s="1187"/>
    </row>
    <row r="15" spans="2:12">
      <c r="B15" s="323"/>
      <c r="C15" s="1189" t="s">
        <v>19</v>
      </c>
      <c r="D15" s="1190"/>
      <c r="E15" s="1199"/>
      <c r="F15" s="336">
        <v>4.9569999999999999</v>
      </c>
      <c r="G15" s="693"/>
      <c r="H15" s="334">
        <v>5</v>
      </c>
      <c r="I15" s="796"/>
      <c r="J15" s="1201"/>
      <c r="K15" s="1187"/>
    </row>
    <row r="16" spans="2:12">
      <c r="B16" s="323"/>
      <c r="C16" s="1189" t="s">
        <v>20</v>
      </c>
      <c r="D16" s="1190"/>
      <c r="E16" s="1199"/>
      <c r="F16" s="337">
        <v>10.604989736636799</v>
      </c>
      <c r="G16" s="694"/>
      <c r="H16" s="334">
        <v>6</v>
      </c>
      <c r="I16" s="796"/>
      <c r="J16" s="1201"/>
      <c r="K16" s="1187"/>
    </row>
    <row r="17" spans="2:11">
      <c r="B17" s="328"/>
      <c r="C17" s="1191" t="s">
        <v>21</v>
      </c>
      <c r="D17" s="1192"/>
      <c r="E17" s="1200"/>
      <c r="F17" s="338">
        <v>7.1860943596463605</v>
      </c>
      <c r="G17" s="695"/>
      <c r="H17" s="334">
        <v>6</v>
      </c>
      <c r="I17" s="797"/>
      <c r="J17" s="1202"/>
      <c r="K17" s="1203"/>
    </row>
    <row r="18" spans="2:11" ht="28.8">
      <c r="B18" s="1206" t="s">
        <v>699</v>
      </c>
      <c r="C18" s="1207"/>
      <c r="D18" s="1208"/>
      <c r="E18" s="339" t="s">
        <v>697</v>
      </c>
      <c r="F18" s="340">
        <v>262.62</v>
      </c>
      <c r="G18" s="719" t="s">
        <v>10</v>
      </c>
      <c r="H18" s="341">
        <v>321</v>
      </c>
      <c r="I18" s="699" t="s">
        <v>721</v>
      </c>
      <c r="J18" s="342">
        <v>335</v>
      </c>
      <c r="K18" s="782">
        <f>F18/J18-1</f>
        <v>-0.21605970149253728</v>
      </c>
    </row>
    <row r="19" spans="2:11">
      <c r="B19" s="1195" t="s">
        <v>24</v>
      </c>
      <c r="C19" s="1196"/>
      <c r="D19" s="1197"/>
      <c r="E19" s="343"/>
      <c r="F19" s="392">
        <v>987.43</v>
      </c>
      <c r="G19" s="723" t="s">
        <v>10</v>
      </c>
      <c r="H19" s="344">
        <v>852.45564343479441</v>
      </c>
      <c r="I19" s="798"/>
      <c r="J19" s="511"/>
      <c r="K19" s="411"/>
    </row>
    <row r="20" spans="2:11">
      <c r="B20" s="1193" t="s">
        <v>25</v>
      </c>
      <c r="C20" s="1194"/>
      <c r="D20" s="1190"/>
      <c r="E20" s="345"/>
      <c r="F20" s="331">
        <v>1989.5138009171471</v>
      </c>
      <c r="G20" s="722" t="s">
        <v>10</v>
      </c>
      <c r="H20" s="346">
        <v>1747.9814291558498</v>
      </c>
      <c r="I20" s="799"/>
      <c r="J20" s="413"/>
      <c r="K20" s="414"/>
    </row>
    <row r="21" spans="2:11">
      <c r="B21" s="1193" t="s">
        <v>26</v>
      </c>
      <c r="C21" s="1194"/>
      <c r="D21" s="1190"/>
      <c r="E21" s="345"/>
      <c r="F21" s="331">
        <v>163</v>
      </c>
      <c r="G21" s="719" t="s">
        <v>10</v>
      </c>
      <c r="H21" s="346">
        <v>155.93549491697627</v>
      </c>
      <c r="I21" s="799"/>
      <c r="J21" s="413"/>
      <c r="K21" s="414"/>
    </row>
    <row r="22" spans="2:11">
      <c r="B22" s="1193" t="s">
        <v>27</v>
      </c>
      <c r="C22" s="1194"/>
      <c r="D22" s="1190"/>
      <c r="E22" s="345"/>
      <c r="F22" s="331">
        <v>362.13</v>
      </c>
      <c r="G22" s="719" t="s">
        <v>10</v>
      </c>
      <c r="H22" s="346">
        <v>369.10509263096117</v>
      </c>
      <c r="I22" s="799"/>
      <c r="J22" s="413"/>
      <c r="K22" s="414"/>
    </row>
    <row r="23" spans="2:11">
      <c r="B23" s="1193" t="s">
        <v>28</v>
      </c>
      <c r="C23" s="1194"/>
      <c r="D23" s="1190"/>
      <c r="E23" s="345"/>
      <c r="F23" s="331">
        <f>3498.85096512323-36</f>
        <v>3462.8509651232298</v>
      </c>
      <c r="G23" s="783" t="s">
        <v>10</v>
      </c>
      <c r="H23" s="346">
        <v>3096.684819249147</v>
      </c>
      <c r="I23" s="799"/>
      <c r="J23" s="413"/>
      <c r="K23" s="414"/>
    </row>
    <row r="24" spans="2:11">
      <c r="B24" s="1193" t="s">
        <v>29</v>
      </c>
      <c r="C24" s="1194"/>
      <c r="D24" s="1190"/>
      <c r="E24" s="345"/>
      <c r="F24" s="331">
        <v>39.018833999999998</v>
      </c>
      <c r="G24" s="719" t="s">
        <v>10</v>
      </c>
      <c r="H24" s="347">
        <v>28.792840889434579</v>
      </c>
      <c r="I24" s="799"/>
      <c r="J24" s="413"/>
      <c r="K24" s="414"/>
    </row>
    <row r="25" spans="2:11">
      <c r="B25" s="1204" t="s">
        <v>30</v>
      </c>
      <c r="C25" s="1205"/>
      <c r="D25" s="1192"/>
      <c r="E25" s="348"/>
      <c r="F25" s="784">
        <v>19610.109069577426</v>
      </c>
      <c r="G25" s="724" t="s">
        <v>10</v>
      </c>
      <c r="H25" s="349">
        <v>16155.347703043682</v>
      </c>
      <c r="I25" s="800"/>
      <c r="J25" s="416"/>
      <c r="K25" s="417"/>
    </row>
    <row r="26" spans="2:11">
      <c r="B26" s="1195" t="s">
        <v>31</v>
      </c>
      <c r="C26" s="1196"/>
      <c r="D26" s="1197"/>
      <c r="E26" s="1209" t="s">
        <v>32</v>
      </c>
      <c r="F26" s="350"/>
      <c r="G26" s="696"/>
      <c r="H26" s="351"/>
      <c r="I26" s="696"/>
      <c r="J26" s="352"/>
      <c r="K26" s="353"/>
    </row>
    <row r="27" spans="2:11" ht="15.6">
      <c r="B27" s="323"/>
      <c r="C27" s="1189" t="s">
        <v>695</v>
      </c>
      <c r="D27" s="1190"/>
      <c r="E27" s="1210"/>
      <c r="F27" s="354">
        <v>0.98599999999999999</v>
      </c>
      <c r="G27" s="693"/>
      <c r="H27" s="355">
        <v>0.32</v>
      </c>
      <c r="I27" s="794" t="s">
        <v>721</v>
      </c>
      <c r="J27" s="356">
        <v>10</v>
      </c>
      <c r="K27" s="357">
        <f>F27/J27-1</f>
        <v>-0.90139999999999998</v>
      </c>
    </row>
    <row r="28" spans="2:11" ht="32.1" customHeight="1">
      <c r="B28" s="384"/>
      <c r="C28" s="1191" t="s">
        <v>34</v>
      </c>
      <c r="D28" s="1240"/>
      <c r="E28" s="1211"/>
      <c r="F28" s="358">
        <v>4689805</v>
      </c>
      <c r="G28" s="697"/>
      <c r="H28" s="358">
        <v>657998</v>
      </c>
      <c r="I28" s="794" t="s">
        <v>721</v>
      </c>
      <c r="J28" s="359">
        <v>23922381</v>
      </c>
      <c r="K28" s="360">
        <f>F28/J28-1</f>
        <v>-0.80395743216362958</v>
      </c>
    </row>
    <row r="29" spans="2:11">
      <c r="B29" s="785" t="s">
        <v>35</v>
      </c>
      <c r="C29" s="314"/>
      <c r="D29" s="314"/>
      <c r="E29" s="361"/>
      <c r="F29" s="315"/>
      <c r="G29" s="698"/>
      <c r="H29" s="315"/>
      <c r="I29" s="696"/>
      <c r="J29" s="317"/>
      <c r="K29" s="318"/>
    </row>
    <row r="30" spans="2:11" ht="15.6">
      <c r="B30" s="1195" t="s">
        <v>36</v>
      </c>
      <c r="C30" s="1196"/>
      <c r="D30" s="1197"/>
      <c r="E30" s="1212" t="s">
        <v>37</v>
      </c>
      <c r="F30" s="362">
        <v>3072.2799131926404</v>
      </c>
      <c r="G30" s="725" t="s">
        <v>10</v>
      </c>
      <c r="H30" s="362">
        <v>2214</v>
      </c>
      <c r="I30" s="801" t="s">
        <v>721</v>
      </c>
      <c r="J30" s="511"/>
      <c r="K30" s="411"/>
    </row>
    <row r="31" spans="2:11" ht="35.549999999999997" customHeight="1">
      <c r="B31" s="1204" t="s">
        <v>38</v>
      </c>
      <c r="C31" s="1205"/>
      <c r="D31" s="1192"/>
      <c r="E31" s="1213"/>
      <c r="F31" s="363">
        <v>1107.4573828</v>
      </c>
      <c r="G31" s="726" t="s">
        <v>10</v>
      </c>
      <c r="H31" s="363">
        <v>129</v>
      </c>
      <c r="I31" s="802" t="s">
        <v>721</v>
      </c>
      <c r="J31" s="416"/>
      <c r="K31" s="417"/>
    </row>
    <row r="32" spans="2:11" ht="15.6">
      <c r="B32" s="1206" t="s">
        <v>39</v>
      </c>
      <c r="C32" s="1207"/>
      <c r="D32" s="1208"/>
      <c r="E32" s="364"/>
      <c r="F32" s="786">
        <v>391.00062294000003</v>
      </c>
      <c r="G32" s="699" t="s">
        <v>10</v>
      </c>
      <c r="H32" s="786">
        <v>231</v>
      </c>
      <c r="I32" s="699" t="s">
        <v>721</v>
      </c>
      <c r="J32" s="447"/>
      <c r="K32" s="448"/>
    </row>
    <row r="33" spans="2:11">
      <c r="B33" s="313" t="s">
        <v>40</v>
      </c>
      <c r="C33" s="314"/>
      <c r="D33" s="314"/>
      <c r="E33" s="314"/>
      <c r="F33" s="315"/>
      <c r="G33" s="698"/>
      <c r="H33" s="315"/>
      <c r="I33" s="783"/>
      <c r="J33" s="317"/>
      <c r="K33" s="318"/>
    </row>
    <row r="34" spans="2:11" ht="26.4">
      <c r="B34" s="1206" t="s">
        <v>41</v>
      </c>
      <c r="C34" s="1207"/>
      <c r="D34" s="1208"/>
      <c r="E34" s="423" t="s">
        <v>42</v>
      </c>
      <c r="F34" s="366">
        <v>4.4299999999999999E-2</v>
      </c>
      <c r="G34" s="699"/>
      <c r="H34" s="366">
        <v>0.02</v>
      </c>
      <c r="I34" s="803"/>
      <c r="J34" s="447"/>
      <c r="K34" s="448"/>
    </row>
    <row r="35" spans="2:11">
      <c r="B35" s="313" t="s">
        <v>43</v>
      </c>
      <c r="C35" s="314"/>
      <c r="D35" s="314"/>
      <c r="E35" s="367"/>
      <c r="F35" s="315"/>
      <c r="G35" s="698"/>
      <c r="H35" s="315"/>
      <c r="I35" s="783"/>
      <c r="J35" s="317"/>
      <c r="K35" s="318"/>
    </row>
    <row r="36" spans="2:11">
      <c r="B36" s="1195" t="s">
        <v>44</v>
      </c>
      <c r="C36" s="1196"/>
      <c r="D36" s="1197"/>
      <c r="E36" s="368"/>
      <c r="F36" s="369">
        <v>1488.37</v>
      </c>
      <c r="G36" s="700"/>
      <c r="H36" s="370">
        <v>1884</v>
      </c>
      <c r="I36" s="804"/>
      <c r="J36" s="447"/>
      <c r="K36" s="448"/>
    </row>
    <row r="37" spans="2:11">
      <c r="B37" s="1193" t="s">
        <v>45</v>
      </c>
      <c r="C37" s="1194"/>
      <c r="D37" s="1190"/>
      <c r="E37" s="1212" t="s">
        <v>46</v>
      </c>
      <c r="F37" s="371">
        <v>0.99660000000000004</v>
      </c>
      <c r="G37" s="701"/>
      <c r="H37" s="372">
        <v>1</v>
      </c>
      <c r="I37" s="805"/>
      <c r="J37" s="413"/>
      <c r="K37" s="414"/>
    </row>
    <row r="38" spans="2:11">
      <c r="B38" s="323"/>
      <c r="C38" s="1189" t="s">
        <v>47</v>
      </c>
      <c r="D38" s="1190"/>
      <c r="E38" s="1216"/>
      <c r="F38" s="373">
        <v>1</v>
      </c>
      <c r="G38" s="693"/>
      <c r="H38" s="374">
        <v>1</v>
      </c>
      <c r="I38" s="796"/>
      <c r="J38" s="437"/>
      <c r="K38" s="414"/>
    </row>
    <row r="39" spans="2:11">
      <c r="B39" s="328"/>
      <c r="C39" s="1191" t="s">
        <v>48</v>
      </c>
      <c r="D39" s="1192"/>
      <c r="E39" s="1213"/>
      <c r="F39" s="780">
        <v>0.97889999999999999</v>
      </c>
      <c r="G39" s="697"/>
      <c r="H39" s="376">
        <v>1</v>
      </c>
      <c r="I39" s="806"/>
      <c r="J39" s="416"/>
      <c r="K39" s="417"/>
    </row>
    <row r="40" spans="2:11">
      <c r="B40" s="313" t="s">
        <v>680</v>
      </c>
      <c r="C40" s="314"/>
      <c r="D40" s="314"/>
      <c r="E40" s="367"/>
      <c r="F40" s="315"/>
      <c r="G40" s="698"/>
      <c r="H40" s="315"/>
      <c r="I40" s="783"/>
      <c r="J40" s="317"/>
      <c r="K40" s="318"/>
    </row>
    <row r="41" spans="2:11" ht="15.6">
      <c r="B41" s="1206" t="s">
        <v>50</v>
      </c>
      <c r="C41" s="1207"/>
      <c r="D41" s="1208"/>
      <c r="E41" s="368"/>
      <c r="F41" s="377">
        <v>3502</v>
      </c>
      <c r="G41" s="702"/>
      <c r="H41" s="378" t="s">
        <v>618</v>
      </c>
      <c r="I41" s="804"/>
      <c r="J41" s="379"/>
      <c r="K41" s="365"/>
    </row>
    <row r="42" spans="2:11">
      <c r="B42" s="1195" t="s">
        <v>679</v>
      </c>
      <c r="C42" s="1196"/>
      <c r="D42" s="1197"/>
      <c r="E42" s="1212" t="s">
        <v>52</v>
      </c>
      <c r="F42" s="380">
        <v>62.9</v>
      </c>
      <c r="G42" s="701"/>
      <c r="H42" s="381">
        <v>222</v>
      </c>
      <c r="I42" s="805"/>
      <c r="J42" s="382">
        <v>227</v>
      </c>
      <c r="K42" s="781">
        <f>F42/J42-1</f>
        <v>-0.72290748898678414</v>
      </c>
    </row>
    <row r="43" spans="2:11">
      <c r="B43" s="323"/>
      <c r="C43" s="1189" t="s">
        <v>48</v>
      </c>
      <c r="D43" s="1190"/>
      <c r="E43" s="1216"/>
      <c r="F43" s="383">
        <v>24.5</v>
      </c>
      <c r="G43" s="693"/>
      <c r="H43" s="355">
        <v>26</v>
      </c>
      <c r="I43" s="796"/>
      <c r="J43" s="437"/>
      <c r="K43" s="414"/>
    </row>
    <row r="44" spans="2:11">
      <c r="B44" s="384"/>
      <c r="C44" s="1217" t="s">
        <v>47</v>
      </c>
      <c r="D44" s="1218"/>
      <c r="E44" s="1213"/>
      <c r="F44" s="385">
        <v>38.4</v>
      </c>
      <c r="G44" s="697"/>
      <c r="H44" s="386">
        <v>196</v>
      </c>
      <c r="I44" s="806"/>
      <c r="J44" s="416"/>
      <c r="K44" s="417"/>
    </row>
    <row r="45" spans="2:11">
      <c r="B45" s="1214" t="s">
        <v>53</v>
      </c>
      <c r="C45" s="1215"/>
      <c r="D45" s="1215"/>
      <c r="E45" s="387"/>
      <c r="F45" s="351"/>
      <c r="G45" s="696"/>
      <c r="H45" s="351"/>
      <c r="I45" s="696"/>
      <c r="J45" s="352"/>
      <c r="K45" s="353"/>
    </row>
    <row r="46" spans="2:11">
      <c r="B46" s="323"/>
      <c r="C46" s="1189" t="s">
        <v>48</v>
      </c>
      <c r="D46" s="1190"/>
      <c r="E46" s="388"/>
      <c r="F46" s="389">
        <v>0</v>
      </c>
      <c r="G46" s="693"/>
      <c r="H46" s="374">
        <v>0</v>
      </c>
      <c r="I46" s="796"/>
      <c r="J46" s="437"/>
      <c r="K46" s="414"/>
    </row>
    <row r="47" spans="2:11">
      <c r="B47" s="328"/>
      <c r="C47" s="1191" t="s">
        <v>47</v>
      </c>
      <c r="D47" s="1192"/>
      <c r="E47" s="390"/>
      <c r="F47" s="391">
        <v>5.8000000000000003E-2</v>
      </c>
      <c r="G47" s="697"/>
      <c r="H47" s="375">
        <v>4.5999999999999999E-2</v>
      </c>
      <c r="I47" s="806"/>
      <c r="J47" s="467"/>
      <c r="K47" s="417"/>
    </row>
    <row r="48" spans="2:11">
      <c r="B48" s="313" t="s">
        <v>54</v>
      </c>
      <c r="C48" s="314"/>
      <c r="D48" s="314"/>
      <c r="E48" s="367"/>
      <c r="F48" s="315"/>
      <c r="G48" s="698"/>
      <c r="H48" s="315"/>
      <c r="I48" s="783"/>
      <c r="J48" s="317"/>
      <c r="K48" s="318"/>
    </row>
    <row r="49" spans="2:12">
      <c r="B49" s="1214" t="s">
        <v>55</v>
      </c>
      <c r="C49" s="1215"/>
      <c r="D49" s="1224"/>
      <c r="E49" s="1212" t="s">
        <v>56</v>
      </c>
      <c r="F49" s="392">
        <v>530.77</v>
      </c>
      <c r="G49" s="725" t="s">
        <v>10</v>
      </c>
      <c r="H49" s="381">
        <v>464</v>
      </c>
      <c r="I49" s="805"/>
      <c r="J49" s="410"/>
      <c r="K49" s="411"/>
    </row>
    <row r="50" spans="2:12">
      <c r="B50" s="1225" t="s">
        <v>57</v>
      </c>
      <c r="C50" s="1226"/>
      <c r="D50" s="1227"/>
      <c r="E50" s="1216"/>
      <c r="F50" s="335">
        <v>98</v>
      </c>
      <c r="G50" s="719" t="s">
        <v>10</v>
      </c>
      <c r="H50" s="355">
        <v>126</v>
      </c>
      <c r="I50" s="796"/>
      <c r="J50" s="437"/>
      <c r="K50" s="414"/>
    </row>
    <row r="51" spans="2:12">
      <c r="B51" s="1228" t="s">
        <v>58</v>
      </c>
      <c r="C51" s="1229"/>
      <c r="D51" s="1230"/>
      <c r="E51" s="1213"/>
      <c r="F51" s="393">
        <v>1869</v>
      </c>
      <c r="G51" s="724" t="s">
        <v>10</v>
      </c>
      <c r="H51" s="386">
        <v>360</v>
      </c>
      <c r="I51" s="806"/>
      <c r="J51" s="416"/>
      <c r="K51" s="417"/>
    </row>
    <row r="52" spans="2:12">
      <c r="B52" s="1206" t="s">
        <v>59</v>
      </c>
      <c r="C52" s="1207"/>
      <c r="D52" s="1208"/>
      <c r="E52" s="394"/>
      <c r="F52" s="395">
        <v>6.4</v>
      </c>
      <c r="G52" s="700"/>
      <c r="H52" s="396">
        <v>5</v>
      </c>
      <c r="I52" s="805"/>
      <c r="J52" s="416"/>
      <c r="K52" s="417"/>
    </row>
    <row r="53" spans="2:12">
      <c r="B53" s="1221" t="s">
        <v>60</v>
      </c>
      <c r="C53" s="1222"/>
      <c r="D53" s="1223"/>
      <c r="E53" s="339" t="s">
        <v>61</v>
      </c>
      <c r="F53" s="397">
        <v>1308</v>
      </c>
      <c r="G53" s="703"/>
      <c r="H53" s="396">
        <v>634</v>
      </c>
      <c r="I53" s="803"/>
      <c r="J53" s="416"/>
      <c r="K53" s="417"/>
    </row>
    <row r="54" spans="2:12">
      <c r="B54" s="313" t="s">
        <v>62</v>
      </c>
      <c r="C54" s="314"/>
      <c r="D54" s="314"/>
      <c r="E54" s="367"/>
      <c r="F54" s="315"/>
      <c r="G54" s="698"/>
      <c r="H54" s="315"/>
      <c r="I54" s="783"/>
      <c r="J54" s="317"/>
      <c r="K54" s="318"/>
    </row>
    <row r="55" spans="2:12" ht="15.75" customHeight="1">
      <c r="B55" s="1195" t="s">
        <v>700</v>
      </c>
      <c r="C55" s="1196"/>
      <c r="D55" s="1197"/>
      <c r="E55" s="490"/>
      <c r="F55" s="399">
        <v>411</v>
      </c>
      <c r="G55" s="725" t="s">
        <v>10</v>
      </c>
      <c r="H55" s="381">
        <v>470</v>
      </c>
      <c r="I55" s="761"/>
      <c r="J55" s="447"/>
      <c r="K55" s="448"/>
    </row>
    <row r="56" spans="2:12" ht="13.5" customHeight="1">
      <c r="B56" s="1204" t="s">
        <v>701</v>
      </c>
      <c r="C56" s="1205"/>
      <c r="D56" s="1192"/>
      <c r="E56" s="767"/>
      <c r="F56" s="766">
        <v>485.79802981853692</v>
      </c>
      <c r="G56" s="765"/>
      <c r="H56" s="386">
        <v>436</v>
      </c>
      <c r="I56" s="730"/>
      <c r="J56" s="416"/>
      <c r="K56" s="417"/>
    </row>
    <row r="57" spans="2:12">
      <c r="B57" s="313" t="s">
        <v>63</v>
      </c>
      <c r="C57" s="314"/>
      <c r="D57" s="314"/>
      <c r="E57" s="367"/>
      <c r="F57" s="315"/>
      <c r="G57" s="698"/>
      <c r="H57" s="315"/>
      <c r="I57" s="783"/>
      <c r="J57" s="317"/>
      <c r="K57" s="318"/>
    </row>
    <row r="58" spans="2:12">
      <c r="B58" s="1195" t="s">
        <v>702</v>
      </c>
      <c r="C58" s="1196"/>
      <c r="D58" s="1197"/>
      <c r="E58" s="1219"/>
      <c r="F58" s="392">
        <v>1388</v>
      </c>
      <c r="G58" s="701"/>
      <c r="H58" s="400">
        <v>1444</v>
      </c>
      <c r="I58" s="761"/>
      <c r="J58" s="447"/>
      <c r="K58" s="448"/>
    </row>
    <row r="59" spans="2:12">
      <c r="B59" s="1204" t="s">
        <v>703</v>
      </c>
      <c r="C59" s="1205"/>
      <c r="D59" s="1192"/>
      <c r="E59" s="1220"/>
      <c r="F59" s="393">
        <v>1388</v>
      </c>
      <c r="G59" s="697"/>
      <c r="H59" s="358">
        <v>1444</v>
      </c>
      <c r="I59" s="730"/>
      <c r="J59" s="416"/>
      <c r="K59" s="417"/>
    </row>
    <row r="60" spans="2:12">
      <c r="B60" s="313" t="s">
        <v>66</v>
      </c>
      <c r="C60" s="314"/>
      <c r="D60" s="314"/>
      <c r="E60" s="367"/>
      <c r="F60" s="315"/>
      <c r="G60" s="698"/>
      <c r="H60" s="315"/>
      <c r="I60" s="783"/>
      <c r="J60" s="317"/>
      <c r="K60" s="318"/>
    </row>
    <row r="61" spans="2:12">
      <c r="B61" s="1206" t="s">
        <v>67</v>
      </c>
      <c r="C61" s="1207"/>
      <c r="D61" s="1208"/>
      <c r="E61" s="401"/>
      <c r="F61" s="395">
        <v>21.6</v>
      </c>
      <c r="G61" s="700"/>
      <c r="H61" s="341">
        <v>24.8</v>
      </c>
      <c r="I61" s="803"/>
      <c r="J61" s="447"/>
      <c r="K61" s="448"/>
    </row>
    <row r="62" spans="2:12">
      <c r="B62" s="402" t="s">
        <v>68</v>
      </c>
      <c r="C62" s="403"/>
      <c r="D62" s="403"/>
      <c r="E62" s="403"/>
      <c r="F62" s="404"/>
      <c r="G62" s="704"/>
      <c r="H62" s="405"/>
      <c r="I62" s="807"/>
      <c r="J62" s="403"/>
      <c r="K62" s="406"/>
    </row>
    <row r="63" spans="2:12">
      <c r="B63" s="313" t="s">
        <v>69</v>
      </c>
      <c r="C63" s="314"/>
      <c r="D63" s="314"/>
      <c r="E63" s="314"/>
      <c r="F63" s="315"/>
      <c r="G63" s="705"/>
      <c r="H63" s="315"/>
      <c r="I63" s="783"/>
      <c r="J63" s="407"/>
      <c r="K63" s="318"/>
    </row>
    <row r="64" spans="2:12" ht="26.4">
      <c r="B64" s="1206" t="s">
        <v>619</v>
      </c>
      <c r="C64" s="1207"/>
      <c r="D64" s="1208"/>
      <c r="E64" s="339" t="s">
        <v>704</v>
      </c>
      <c r="F64" s="408">
        <v>0.495</v>
      </c>
      <c r="G64" s="717" t="s">
        <v>10</v>
      </c>
      <c r="H64" s="409">
        <v>0.44600000000000001</v>
      </c>
      <c r="I64" s="699" t="s">
        <v>721</v>
      </c>
      <c r="J64" s="410"/>
      <c r="K64" s="411"/>
      <c r="L64" s="293"/>
    </row>
    <row r="65" spans="2:11" ht="27" customHeight="1">
      <c r="B65" s="1206" t="s">
        <v>620</v>
      </c>
      <c r="C65" s="1207"/>
      <c r="D65" s="1208"/>
      <c r="E65" s="339" t="s">
        <v>72</v>
      </c>
      <c r="F65" s="412">
        <v>0.55600000000000005</v>
      </c>
      <c r="G65" s="717" t="s">
        <v>10</v>
      </c>
      <c r="H65" s="409">
        <v>0.54600000000000004</v>
      </c>
      <c r="I65" s="699" t="s">
        <v>721</v>
      </c>
      <c r="J65" s="413"/>
      <c r="K65" s="414"/>
    </row>
    <row r="66" spans="2:11" ht="26.4">
      <c r="B66" s="1232" t="s">
        <v>621</v>
      </c>
      <c r="C66" s="1233"/>
      <c r="D66" s="1234"/>
      <c r="E66" s="415" t="s">
        <v>74</v>
      </c>
      <c r="F66" s="412">
        <v>0.38600000000000001</v>
      </c>
      <c r="G66" s="717" t="s">
        <v>10</v>
      </c>
      <c r="H66" s="409">
        <v>0.379</v>
      </c>
      <c r="I66" s="699" t="s">
        <v>721</v>
      </c>
      <c r="J66" s="416"/>
      <c r="K66" s="417"/>
    </row>
    <row r="67" spans="2:11">
      <c r="B67" s="1195" t="s">
        <v>75</v>
      </c>
      <c r="C67" s="1196"/>
      <c r="D67" s="1197"/>
      <c r="E67" s="387"/>
      <c r="F67" s="350"/>
      <c r="G67" s="696"/>
      <c r="H67" s="418"/>
      <c r="I67" s="808"/>
      <c r="J67" s="419"/>
      <c r="K67" s="420"/>
    </row>
    <row r="68" spans="2:11" ht="15.6">
      <c r="B68" s="323"/>
      <c r="C68" s="1189" t="s">
        <v>76</v>
      </c>
      <c r="D68" s="1190"/>
      <c r="E68" s="1213" t="s">
        <v>77</v>
      </c>
      <c r="F68" s="421">
        <v>0.317</v>
      </c>
      <c r="G68" s="722" t="s">
        <v>10</v>
      </c>
      <c r="H68" s="763">
        <v>0.27100000000000002</v>
      </c>
      <c r="I68" s="722" t="s">
        <v>721</v>
      </c>
      <c r="J68" s="410"/>
      <c r="K68" s="411"/>
    </row>
    <row r="69" spans="2:11" ht="15.6">
      <c r="B69" s="323"/>
      <c r="C69" s="1189" t="s">
        <v>78</v>
      </c>
      <c r="D69" s="1190"/>
      <c r="E69" s="1231"/>
      <c r="F69" s="421">
        <v>0.315</v>
      </c>
      <c r="G69" s="719" t="s">
        <v>10</v>
      </c>
      <c r="H69" s="763">
        <v>0.29299999999999998</v>
      </c>
      <c r="I69" s="719" t="s">
        <v>721</v>
      </c>
      <c r="J69" s="467"/>
      <c r="K69" s="417"/>
    </row>
    <row r="70" spans="2:11">
      <c r="B70" s="1193" t="s">
        <v>79</v>
      </c>
      <c r="C70" s="1194"/>
      <c r="D70" s="1190"/>
      <c r="E70" s="1231"/>
      <c r="F70" s="425"/>
      <c r="G70" s="698"/>
      <c r="H70" s="426"/>
      <c r="I70" s="809"/>
      <c r="J70" s="427"/>
      <c r="K70" s="428"/>
    </row>
    <row r="71" spans="2:11" ht="15.6">
      <c r="B71" s="323"/>
      <c r="C71" s="1189" t="s">
        <v>80</v>
      </c>
      <c r="D71" s="1190"/>
      <c r="E71" s="1231"/>
      <c r="F71" s="421">
        <v>0.216</v>
      </c>
      <c r="G71" s="722" t="s">
        <v>10</v>
      </c>
      <c r="H71" s="422">
        <v>0.21299999999999999</v>
      </c>
      <c r="I71" s="722" t="s">
        <v>721</v>
      </c>
      <c r="J71" s="410"/>
      <c r="K71" s="411"/>
    </row>
    <row r="72" spans="2:11" ht="15.6">
      <c r="B72" s="323"/>
      <c r="C72" s="1189" t="s">
        <v>81</v>
      </c>
      <c r="D72" s="1190"/>
      <c r="E72" s="1231"/>
      <c r="F72" s="421">
        <v>0.184</v>
      </c>
      <c r="G72" s="719" t="s">
        <v>10</v>
      </c>
      <c r="H72" s="422">
        <v>0.17899999999999999</v>
      </c>
      <c r="I72" s="719" t="s">
        <v>721</v>
      </c>
      <c r="J72" s="424"/>
      <c r="K72" s="417"/>
    </row>
    <row r="73" spans="2:11">
      <c r="B73" s="1193" t="s">
        <v>82</v>
      </c>
      <c r="C73" s="1194"/>
      <c r="D73" s="1190"/>
      <c r="E73" s="1231"/>
      <c r="F73" s="425"/>
      <c r="G73" s="698"/>
      <c r="H73" s="426"/>
      <c r="I73" s="809"/>
      <c r="J73" s="429"/>
      <c r="K73" s="430"/>
    </row>
    <row r="74" spans="2:11" ht="15.6">
      <c r="B74" s="323"/>
      <c r="C74" s="1189" t="s">
        <v>83</v>
      </c>
      <c r="D74" s="1190"/>
      <c r="E74" s="1231"/>
      <c r="F74" s="421">
        <v>0.32600000000000001</v>
      </c>
      <c r="G74" s="722" t="s">
        <v>10</v>
      </c>
      <c r="H74" s="422">
        <v>0.29399999999999998</v>
      </c>
      <c r="I74" s="722" t="s">
        <v>721</v>
      </c>
      <c r="J74" s="410"/>
      <c r="K74" s="411"/>
    </row>
    <row r="75" spans="2:11" ht="15.6">
      <c r="B75" s="328"/>
      <c r="C75" s="1191" t="s">
        <v>84</v>
      </c>
      <c r="D75" s="1192"/>
      <c r="E75" s="1231"/>
      <c r="F75" s="421">
        <v>0.26800000000000002</v>
      </c>
      <c r="G75" s="727" t="s">
        <v>10</v>
      </c>
      <c r="H75" s="431">
        <v>0.218</v>
      </c>
      <c r="I75" s="727" t="s">
        <v>721</v>
      </c>
      <c r="J75" s="424"/>
      <c r="K75" s="417"/>
    </row>
    <row r="76" spans="2:11">
      <c r="B76" s="1195" t="s">
        <v>85</v>
      </c>
      <c r="C76" s="1196"/>
      <c r="D76" s="1197"/>
      <c r="E76" s="387"/>
      <c r="F76" s="350"/>
      <c r="G76" s="696"/>
      <c r="H76" s="418"/>
      <c r="I76" s="808"/>
      <c r="J76" s="432"/>
      <c r="K76" s="433"/>
    </row>
    <row r="77" spans="2:11">
      <c r="B77" s="323"/>
      <c r="C77" s="1217" t="s">
        <v>86</v>
      </c>
      <c r="D77" s="1235"/>
      <c r="E77" s="1213"/>
      <c r="F77" s="421">
        <v>6.4000000000000001E-2</v>
      </c>
      <c r="G77" s="722" t="s">
        <v>10</v>
      </c>
      <c r="H77" s="422">
        <v>6.5178546401913534E-2</v>
      </c>
      <c r="I77" s="794"/>
      <c r="J77" s="434"/>
      <c r="K77" s="411"/>
    </row>
    <row r="78" spans="2:11">
      <c r="B78" s="323"/>
      <c r="C78" s="1217" t="s">
        <v>87</v>
      </c>
      <c r="D78" s="1235"/>
      <c r="E78" s="1231"/>
      <c r="F78" s="421">
        <v>0.41200000000000003</v>
      </c>
      <c r="G78" s="719" t="s">
        <v>10</v>
      </c>
      <c r="H78" s="422">
        <v>0.40466973471887385</v>
      </c>
      <c r="I78" s="795"/>
      <c r="J78" s="435"/>
      <c r="K78" s="414"/>
    </row>
    <row r="79" spans="2:11">
      <c r="B79" s="436"/>
      <c r="C79" s="1217" t="s">
        <v>88</v>
      </c>
      <c r="D79" s="1235"/>
      <c r="E79" s="1231"/>
      <c r="F79" s="421">
        <v>0.33400000000000002</v>
      </c>
      <c r="G79" s="719" t="s">
        <v>10</v>
      </c>
      <c r="H79" s="422">
        <v>0.32632294853878618</v>
      </c>
      <c r="I79" s="795"/>
      <c r="J79" s="435"/>
      <c r="K79" s="414"/>
    </row>
    <row r="80" spans="2:11">
      <c r="B80" s="436"/>
      <c r="C80" s="1189" t="s">
        <v>89</v>
      </c>
      <c r="D80" s="1236"/>
      <c r="E80" s="1231"/>
      <c r="F80" s="421">
        <v>0.19000000000000003</v>
      </c>
      <c r="G80" s="719" t="s">
        <v>10</v>
      </c>
      <c r="H80" s="422">
        <v>0.20382877034042637</v>
      </c>
      <c r="I80" s="810"/>
      <c r="J80" s="437"/>
      <c r="K80" s="414"/>
    </row>
    <row r="81" spans="2:12">
      <c r="B81" s="1193" t="s">
        <v>90</v>
      </c>
      <c r="C81" s="1237"/>
      <c r="D81" s="1238"/>
      <c r="E81" s="1231"/>
      <c r="F81" s="425"/>
      <c r="G81" s="706"/>
      <c r="H81" s="426"/>
      <c r="I81" s="809"/>
      <c r="J81" s="438"/>
      <c r="K81" s="439"/>
    </row>
    <row r="82" spans="2:12">
      <c r="B82" s="323"/>
      <c r="C82" s="1217" t="s">
        <v>86</v>
      </c>
      <c r="D82" s="1235"/>
      <c r="E82" s="1231"/>
      <c r="F82" s="421">
        <v>0.28300000000000003</v>
      </c>
      <c r="G82" s="722" t="s">
        <v>10</v>
      </c>
      <c r="H82" s="422">
        <v>0.31599734029331827</v>
      </c>
      <c r="I82" s="794"/>
      <c r="J82" s="410"/>
      <c r="K82" s="411"/>
    </row>
    <row r="83" spans="2:12">
      <c r="B83" s="323"/>
      <c r="C83" s="1217" t="s">
        <v>87</v>
      </c>
      <c r="D83" s="1235"/>
      <c r="E83" s="1231"/>
      <c r="F83" s="421">
        <v>0.47199999999999998</v>
      </c>
      <c r="G83" s="719" t="s">
        <v>10</v>
      </c>
      <c r="H83" s="422">
        <v>0.43024269485363142</v>
      </c>
      <c r="I83" s="795"/>
      <c r="J83" s="435"/>
      <c r="K83" s="414"/>
    </row>
    <row r="84" spans="2:12">
      <c r="B84" s="436"/>
      <c r="C84" s="1217" t="s">
        <v>88</v>
      </c>
      <c r="D84" s="1235"/>
      <c r="E84" s="1231"/>
      <c r="F84" s="421">
        <v>0.19700000000000001</v>
      </c>
      <c r="G84" s="719" t="s">
        <v>10</v>
      </c>
      <c r="H84" s="422">
        <v>0.20984214094216339</v>
      </c>
      <c r="I84" s="795"/>
      <c r="J84" s="435"/>
      <c r="K84" s="414"/>
    </row>
    <row r="85" spans="2:12">
      <c r="B85" s="440"/>
      <c r="C85" s="1217" t="s">
        <v>89</v>
      </c>
      <c r="D85" s="1235"/>
      <c r="E85" s="1231"/>
      <c r="F85" s="421">
        <v>4.8000000000000001E-2</v>
      </c>
      <c r="G85" s="719" t="s">
        <v>10</v>
      </c>
      <c r="H85" s="422">
        <v>4.3917823910886902E-2</v>
      </c>
      <c r="I85" s="810"/>
      <c r="J85" s="437"/>
      <c r="K85" s="441"/>
    </row>
    <row r="86" spans="2:12">
      <c r="B86" s="1193" t="s">
        <v>91</v>
      </c>
      <c r="C86" s="1194"/>
      <c r="D86" s="1236"/>
      <c r="E86" s="1231"/>
      <c r="F86" s="425"/>
      <c r="G86" s="706"/>
      <c r="H86" s="426"/>
      <c r="I86" s="809"/>
      <c r="J86" s="438"/>
      <c r="K86" s="442"/>
    </row>
    <row r="87" spans="2:12">
      <c r="B87" s="323"/>
      <c r="C87" s="1217" t="s">
        <v>86</v>
      </c>
      <c r="D87" s="1235"/>
      <c r="E87" s="1231"/>
      <c r="F87" s="421">
        <v>0.13600000000000001</v>
      </c>
      <c r="G87" s="722" t="s">
        <v>10</v>
      </c>
      <c r="H87" s="422">
        <v>0.16937460231970339</v>
      </c>
      <c r="I87" s="794"/>
      <c r="J87" s="435"/>
      <c r="K87" s="414"/>
    </row>
    <row r="88" spans="2:12">
      <c r="B88" s="384"/>
      <c r="C88" s="1217" t="s">
        <v>87</v>
      </c>
      <c r="D88" s="1235"/>
      <c r="E88" s="1231"/>
      <c r="F88" s="421">
        <v>0.32600000000000001</v>
      </c>
      <c r="G88" s="722" t="s">
        <v>10</v>
      </c>
      <c r="H88" s="443">
        <v>0.28867520570202132</v>
      </c>
      <c r="I88" s="795"/>
      <c r="J88" s="435"/>
      <c r="K88" s="414"/>
    </row>
    <row r="89" spans="2:12">
      <c r="B89" s="384"/>
      <c r="C89" s="1217" t="s">
        <v>88</v>
      </c>
      <c r="D89" s="1235"/>
      <c r="E89" s="1231"/>
      <c r="F89" s="421">
        <v>0.21500000000000002</v>
      </c>
      <c r="G89" s="722" t="s">
        <v>10</v>
      </c>
      <c r="H89" s="443">
        <v>0.14764892079123315</v>
      </c>
      <c r="I89" s="795"/>
      <c r="J89" s="435"/>
      <c r="K89" s="414"/>
    </row>
    <row r="90" spans="2:12">
      <c r="B90" s="328"/>
      <c r="C90" s="1191" t="s">
        <v>89</v>
      </c>
      <c r="D90" s="1240"/>
      <c r="E90" s="1231"/>
      <c r="F90" s="421">
        <v>0.32300000000000001</v>
      </c>
      <c r="G90" s="727" t="s">
        <v>10</v>
      </c>
      <c r="H90" s="431">
        <v>0.39430127118704211</v>
      </c>
      <c r="I90" s="730"/>
      <c r="J90" s="416"/>
      <c r="K90" s="417"/>
    </row>
    <row r="91" spans="2:12" ht="26.4">
      <c r="B91" s="1206" t="s">
        <v>92</v>
      </c>
      <c r="C91" s="1207"/>
      <c r="D91" s="1239"/>
      <c r="E91" s="339" t="s">
        <v>93</v>
      </c>
      <c r="F91" s="444">
        <f>11014/F155</f>
        <v>0.45693660803186192</v>
      </c>
      <c r="G91" s="699"/>
      <c r="H91" s="445">
        <v>0.39</v>
      </c>
      <c r="I91" s="811"/>
      <c r="J91" s="416"/>
      <c r="K91" s="417"/>
      <c r="L91" s="293"/>
    </row>
    <row r="92" spans="2:12">
      <c r="B92" s="313" t="s">
        <v>94</v>
      </c>
      <c r="C92" s="314"/>
      <c r="D92" s="314"/>
      <c r="E92" s="367"/>
      <c r="F92" s="315"/>
      <c r="G92" s="698"/>
      <c r="H92" s="315"/>
      <c r="I92" s="783"/>
      <c r="J92" s="427"/>
      <c r="K92" s="428"/>
    </row>
    <row r="93" spans="2:12" ht="66">
      <c r="B93" s="1206" t="s">
        <v>95</v>
      </c>
      <c r="C93" s="1207"/>
      <c r="D93" s="1207"/>
      <c r="E93" s="398" t="s">
        <v>96</v>
      </c>
      <c r="F93" s="446">
        <v>0.81</v>
      </c>
      <c r="G93" s="699"/>
      <c r="H93" s="366">
        <v>0.81</v>
      </c>
      <c r="I93" s="812"/>
      <c r="J93" s="447"/>
      <c r="K93" s="448"/>
    </row>
    <row r="94" spans="2:12">
      <c r="B94" s="313" t="s">
        <v>97</v>
      </c>
      <c r="C94" s="314"/>
      <c r="D94" s="314"/>
      <c r="E94" s="367"/>
      <c r="F94" s="315"/>
      <c r="G94" s="698"/>
      <c r="H94" s="315"/>
      <c r="I94" s="712"/>
      <c r="J94" s="427"/>
      <c r="K94" s="428"/>
    </row>
    <row r="95" spans="2:12" ht="39.6">
      <c r="B95" s="1206" t="s">
        <v>98</v>
      </c>
      <c r="C95" s="1207"/>
      <c r="D95" s="1208"/>
      <c r="E95" s="339" t="s">
        <v>99</v>
      </c>
      <c r="F95" s="444">
        <v>0.73</v>
      </c>
      <c r="G95" s="707"/>
      <c r="H95" s="366">
        <v>0.67</v>
      </c>
      <c r="I95" s="803"/>
      <c r="J95" s="410"/>
      <c r="K95" s="411"/>
    </row>
    <row r="96" spans="2:12">
      <c r="B96" s="313" t="s">
        <v>100</v>
      </c>
      <c r="C96" s="314"/>
      <c r="D96" s="314"/>
      <c r="E96" s="367"/>
      <c r="F96" s="315"/>
      <c r="G96" s="698"/>
      <c r="H96" s="315"/>
      <c r="I96" s="783"/>
      <c r="J96" s="427"/>
      <c r="K96" s="428"/>
    </row>
    <row r="97" spans="2:11">
      <c r="B97" s="1206" t="s">
        <v>101</v>
      </c>
      <c r="C97" s="1207"/>
      <c r="D97" s="1208"/>
      <c r="E97" s="339"/>
      <c r="F97" s="444">
        <v>0.77</v>
      </c>
      <c r="G97" s="702"/>
      <c r="H97" s="366">
        <v>0.76</v>
      </c>
      <c r="I97" s="707"/>
      <c r="J97" s="447"/>
      <c r="K97" s="448"/>
    </row>
    <row r="98" spans="2:11">
      <c r="B98" s="313" t="s">
        <v>102</v>
      </c>
      <c r="C98" s="314"/>
      <c r="D98" s="314"/>
      <c r="E98" s="367"/>
      <c r="F98" s="315"/>
      <c r="G98" s="698"/>
      <c r="H98" s="315"/>
      <c r="I98" s="783"/>
      <c r="J98" s="427"/>
      <c r="K98" s="428"/>
    </row>
    <row r="99" spans="2:11" ht="39.6">
      <c r="B99" s="1206" t="s">
        <v>103</v>
      </c>
      <c r="C99" s="1207"/>
      <c r="D99" s="1208"/>
      <c r="E99" s="339" t="s">
        <v>104</v>
      </c>
      <c r="F99" s="449">
        <v>1</v>
      </c>
      <c r="G99" s="708"/>
      <c r="H99" s="449">
        <v>1</v>
      </c>
      <c r="I99" s="812"/>
      <c r="J99" s="410"/>
      <c r="K99" s="411"/>
    </row>
    <row r="100" spans="2:11">
      <c r="B100" s="1214" t="s">
        <v>622</v>
      </c>
      <c r="C100" s="1215"/>
      <c r="D100" s="1215"/>
      <c r="E100" s="1212" t="s">
        <v>104</v>
      </c>
      <c r="F100" s="305" t="s">
        <v>3</v>
      </c>
      <c r="G100" s="305"/>
      <c r="H100" s="305" t="s">
        <v>106</v>
      </c>
      <c r="I100" s="709"/>
      <c r="J100" s="304"/>
      <c r="K100" s="304"/>
    </row>
    <row r="101" spans="2:11" ht="15.6">
      <c r="B101" s="450"/>
      <c r="C101" s="1241" t="s">
        <v>107</v>
      </c>
      <c r="D101" s="1242"/>
      <c r="E101" s="1216"/>
      <c r="F101" s="422">
        <v>-1.6E-2</v>
      </c>
      <c r="G101" s="824" t="s">
        <v>108</v>
      </c>
      <c r="H101" s="422">
        <v>1.4999999999999999E-2</v>
      </c>
      <c r="I101" s="722" t="s">
        <v>721</v>
      </c>
      <c r="J101" s="435"/>
      <c r="K101" s="414"/>
    </row>
    <row r="102" spans="2:11" ht="15.6">
      <c r="B102" s="450"/>
      <c r="C102" s="1241" t="s">
        <v>109</v>
      </c>
      <c r="D102" s="1242"/>
      <c r="E102" s="1216"/>
      <c r="F102" s="422">
        <v>-0.156</v>
      </c>
      <c r="G102" s="824" t="s">
        <v>108</v>
      </c>
      <c r="H102" s="422">
        <v>-0.254</v>
      </c>
      <c r="I102" s="719" t="s">
        <v>721</v>
      </c>
      <c r="J102" s="437"/>
      <c r="K102" s="414"/>
    </row>
    <row r="103" spans="2:11" ht="15" customHeight="1">
      <c r="B103" s="1243" t="s">
        <v>623</v>
      </c>
      <c r="C103" s="1244"/>
      <c r="D103" s="1244"/>
      <c r="E103" s="1216"/>
      <c r="F103" s="315"/>
      <c r="G103" s="698"/>
      <c r="H103" s="315"/>
      <c r="I103" s="783"/>
      <c r="J103" s="427"/>
      <c r="K103" s="428"/>
    </row>
    <row r="104" spans="2:11" ht="15.6">
      <c r="B104" s="450"/>
      <c r="C104" s="1241" t="s">
        <v>111</v>
      </c>
      <c r="D104" s="1242"/>
      <c r="E104" s="1216"/>
      <c r="F104" s="422">
        <v>3.2000000000000001E-2</v>
      </c>
      <c r="G104" s="722" t="s">
        <v>10</v>
      </c>
      <c r="H104" s="422">
        <v>2.9000000000000001E-2</v>
      </c>
      <c r="I104" s="722" t="s">
        <v>721</v>
      </c>
      <c r="J104" s="435"/>
      <c r="K104" s="414"/>
    </row>
    <row r="105" spans="2:11" ht="15.6">
      <c r="B105" s="450"/>
      <c r="C105" s="1241" t="s">
        <v>112</v>
      </c>
      <c r="D105" s="1242"/>
      <c r="E105" s="1216"/>
      <c r="F105" s="422">
        <v>0.60299999999999998</v>
      </c>
      <c r="G105" s="719" t="s">
        <v>10</v>
      </c>
      <c r="H105" s="422">
        <v>0.46500000000000002</v>
      </c>
      <c r="I105" s="719" t="s">
        <v>721</v>
      </c>
      <c r="J105" s="435"/>
      <c r="K105" s="414"/>
    </row>
    <row r="106" spans="2:11">
      <c r="B106" s="1243" t="s">
        <v>624</v>
      </c>
      <c r="C106" s="1244"/>
      <c r="D106" s="1244"/>
      <c r="E106" s="1216"/>
      <c r="F106" s="315"/>
      <c r="G106" s="698"/>
      <c r="H106" s="315"/>
      <c r="I106" s="783"/>
      <c r="J106" s="427"/>
      <c r="K106" s="428"/>
    </row>
    <row r="107" spans="2:11" ht="15.6">
      <c r="B107" s="450"/>
      <c r="C107" s="1241" t="s">
        <v>114</v>
      </c>
      <c r="D107" s="1242"/>
      <c r="E107" s="1216"/>
      <c r="F107" s="422">
        <v>0.126</v>
      </c>
      <c r="G107" s="722" t="s">
        <v>10</v>
      </c>
      <c r="H107" s="422">
        <v>0.13500000000000001</v>
      </c>
      <c r="I107" s="722" t="s">
        <v>721</v>
      </c>
      <c r="J107" s="435"/>
      <c r="K107" s="414"/>
    </row>
    <row r="108" spans="2:11" ht="15.6">
      <c r="B108" s="450"/>
      <c r="C108" s="1241" t="s">
        <v>115</v>
      </c>
      <c r="D108" s="1242"/>
      <c r="E108" s="1216"/>
      <c r="F108" s="422">
        <v>-0.35399999999999998</v>
      </c>
      <c r="G108" s="719" t="s">
        <v>10</v>
      </c>
      <c r="H108" s="422">
        <v>-0.23499999999999999</v>
      </c>
      <c r="I108" s="719" t="s">
        <v>721</v>
      </c>
      <c r="J108" s="435"/>
      <c r="K108" s="414"/>
    </row>
    <row r="109" spans="2:11">
      <c r="B109" s="1243" t="s">
        <v>625</v>
      </c>
      <c r="C109" s="1244"/>
      <c r="D109" s="1244"/>
      <c r="E109" s="1216"/>
      <c r="F109" s="315"/>
      <c r="G109" s="698"/>
      <c r="H109" s="315"/>
      <c r="I109" s="783"/>
      <c r="J109" s="427"/>
      <c r="K109" s="428"/>
    </row>
    <row r="110" spans="2:11" ht="15.6">
      <c r="B110" s="450"/>
      <c r="C110" s="1241" t="s">
        <v>117</v>
      </c>
      <c r="D110" s="1242"/>
      <c r="E110" s="1216"/>
      <c r="F110" s="422">
        <v>6.0999999999999999E-2</v>
      </c>
      <c r="G110" s="722" t="s">
        <v>10</v>
      </c>
      <c r="H110" s="422">
        <v>0.08</v>
      </c>
      <c r="I110" s="722" t="s">
        <v>721</v>
      </c>
      <c r="J110" s="435"/>
      <c r="K110" s="414"/>
    </row>
    <row r="111" spans="2:11" ht="15.6">
      <c r="B111" s="451"/>
      <c r="C111" s="1245" t="s">
        <v>118</v>
      </c>
      <c r="D111" s="1246"/>
      <c r="E111" s="1213"/>
      <c r="F111" s="431">
        <v>9.4E-2</v>
      </c>
      <c r="G111" s="728" t="s">
        <v>10</v>
      </c>
      <c r="H111" s="431">
        <v>9.9000000000000005E-2</v>
      </c>
      <c r="I111" s="719" t="s">
        <v>721</v>
      </c>
      <c r="J111" s="416"/>
      <c r="K111" s="414"/>
    </row>
    <row r="112" spans="2:11">
      <c r="B112" s="452" t="s">
        <v>119</v>
      </c>
      <c r="C112" s="452"/>
      <c r="D112" s="452"/>
      <c r="E112" s="453"/>
      <c r="F112" s="454"/>
      <c r="G112" s="729"/>
      <c r="H112" s="454"/>
      <c r="I112" s="813"/>
      <c r="J112" s="453"/>
      <c r="K112" s="455"/>
    </row>
    <row r="113" spans="2:11">
      <c r="B113" s="313" t="s">
        <v>120</v>
      </c>
      <c r="C113" s="314"/>
      <c r="D113" s="314"/>
      <c r="E113" s="361"/>
      <c r="F113" s="305" t="s">
        <v>2</v>
      </c>
      <c r="G113" s="709"/>
      <c r="H113" s="305" t="s">
        <v>3</v>
      </c>
      <c r="I113" s="709"/>
      <c r="J113" s="304"/>
      <c r="K113" s="304"/>
    </row>
    <row r="114" spans="2:11">
      <c r="B114" s="1206" t="s">
        <v>121</v>
      </c>
      <c r="C114" s="1207"/>
      <c r="D114" s="1208"/>
      <c r="E114" s="401"/>
      <c r="F114" s="456">
        <v>0</v>
      </c>
      <c r="G114" s="702"/>
      <c r="H114" s="457">
        <v>1</v>
      </c>
      <c r="I114" s="803"/>
      <c r="J114" s="410"/>
      <c r="K114" s="411"/>
    </row>
    <row r="115" spans="2:11" ht="27" customHeight="1">
      <c r="B115" s="1206" t="s">
        <v>693</v>
      </c>
      <c r="C115" s="1207"/>
      <c r="D115" s="1208"/>
      <c r="E115" s="368" t="s">
        <v>122</v>
      </c>
      <c r="F115" s="456">
        <v>0.13</v>
      </c>
      <c r="G115" s="699" t="s">
        <v>10</v>
      </c>
      <c r="H115" s="457">
        <v>0.1</v>
      </c>
      <c r="I115" s="814"/>
      <c r="J115" s="437"/>
      <c r="K115" s="414"/>
    </row>
    <row r="116" spans="2:11">
      <c r="B116" s="1206" t="s">
        <v>123</v>
      </c>
      <c r="C116" s="1207"/>
      <c r="D116" s="1208"/>
      <c r="E116" s="368"/>
      <c r="F116" s="456">
        <v>1</v>
      </c>
      <c r="G116" s="702"/>
      <c r="H116" s="457">
        <v>5</v>
      </c>
      <c r="I116" s="815"/>
      <c r="J116" s="416"/>
      <c r="K116" s="417"/>
    </row>
    <row r="117" spans="2:11">
      <c r="B117" s="313" t="s">
        <v>124</v>
      </c>
      <c r="C117" s="314"/>
      <c r="D117" s="314"/>
      <c r="E117" s="458"/>
      <c r="F117" s="315"/>
      <c r="G117" s="698"/>
      <c r="H117" s="315"/>
      <c r="I117" s="783"/>
      <c r="J117" s="427"/>
      <c r="K117" s="428"/>
    </row>
    <row r="118" spans="2:11">
      <c r="B118" s="1195" t="s">
        <v>125</v>
      </c>
      <c r="C118" s="1196"/>
      <c r="D118" s="1196"/>
      <c r="E118" s="1212" t="s">
        <v>126</v>
      </c>
      <c r="F118" s="350"/>
      <c r="G118" s="710"/>
      <c r="H118" s="459"/>
      <c r="I118" s="816"/>
      <c r="J118" s="460"/>
      <c r="K118" s="461"/>
    </row>
    <row r="119" spans="2:11">
      <c r="B119" s="323"/>
      <c r="C119" s="462" t="s">
        <v>127</v>
      </c>
      <c r="D119" s="463"/>
      <c r="E119" s="1199"/>
      <c r="F119" s="464">
        <v>0.99999927020000001</v>
      </c>
      <c r="G119" s="693"/>
      <c r="H119" s="465">
        <v>0.99999970000000005</v>
      </c>
      <c r="I119" s="796"/>
      <c r="J119" s="437"/>
      <c r="K119" s="414"/>
    </row>
    <row r="120" spans="2:11">
      <c r="B120" s="323"/>
      <c r="C120" s="462" t="s">
        <v>128</v>
      </c>
      <c r="D120" s="463"/>
      <c r="E120" s="1216"/>
      <c r="F120" s="466">
        <v>1</v>
      </c>
      <c r="G120" s="693"/>
      <c r="H120" s="465">
        <v>1</v>
      </c>
      <c r="I120" s="796"/>
      <c r="J120" s="437"/>
      <c r="K120" s="414"/>
    </row>
    <row r="121" spans="2:11">
      <c r="B121" s="323"/>
      <c r="C121" s="462" t="s">
        <v>129</v>
      </c>
      <c r="D121" s="463"/>
      <c r="E121" s="1216"/>
      <c r="F121" s="464">
        <v>0.99958941000000001</v>
      </c>
      <c r="G121" s="693"/>
      <c r="H121" s="465">
        <v>0.99954290000000001</v>
      </c>
      <c r="I121" s="796"/>
      <c r="J121" s="437"/>
      <c r="K121" s="414"/>
    </row>
    <row r="122" spans="2:11">
      <c r="B122" s="323"/>
      <c r="C122" s="462" t="s">
        <v>130</v>
      </c>
      <c r="D122" s="463"/>
      <c r="E122" s="1216"/>
      <c r="F122" s="464">
        <v>0.99934719999999999</v>
      </c>
      <c r="G122" s="693"/>
      <c r="H122" s="465">
        <v>0.99919769999999997</v>
      </c>
      <c r="I122" s="796"/>
      <c r="J122" s="467"/>
      <c r="K122" s="417"/>
    </row>
    <row r="123" spans="2:11">
      <c r="B123" s="1193" t="s">
        <v>131</v>
      </c>
      <c r="C123" s="1194"/>
      <c r="D123" s="1194"/>
      <c r="E123" s="1216"/>
      <c r="F123" s="425"/>
      <c r="G123" s="698"/>
      <c r="H123" s="468"/>
      <c r="I123" s="817"/>
      <c r="J123" s="427"/>
      <c r="K123" s="428"/>
    </row>
    <row r="124" spans="2:11">
      <c r="B124" s="323"/>
      <c r="C124" s="462" t="s">
        <v>132</v>
      </c>
      <c r="D124" s="463"/>
      <c r="E124" s="1216"/>
      <c r="F124" s="464">
        <v>0.61338519999999996</v>
      </c>
      <c r="G124" s="693"/>
      <c r="H124" s="465">
        <v>0.95403260000000001</v>
      </c>
      <c r="I124" s="796"/>
      <c r="J124" s="410"/>
      <c r="K124" s="411"/>
    </row>
    <row r="125" spans="2:11">
      <c r="B125" s="323"/>
      <c r="C125" s="462" t="s">
        <v>133</v>
      </c>
      <c r="D125" s="463"/>
      <c r="E125" s="1216"/>
      <c r="F125" s="464">
        <v>0.90359210000000001</v>
      </c>
      <c r="G125" s="693"/>
      <c r="H125" s="465">
        <v>0.96547640000000001</v>
      </c>
      <c r="I125" s="796"/>
      <c r="J125" s="437"/>
      <c r="K125" s="414"/>
    </row>
    <row r="126" spans="2:11">
      <c r="B126" s="323"/>
      <c r="C126" s="462" t="s">
        <v>134</v>
      </c>
      <c r="D126" s="463"/>
      <c r="E126" s="1216"/>
      <c r="F126" s="464">
        <v>0.63298739999999998</v>
      </c>
      <c r="G126" s="693"/>
      <c r="H126" s="465" t="s">
        <v>135</v>
      </c>
      <c r="I126" s="796"/>
      <c r="J126" s="437"/>
      <c r="K126" s="414"/>
    </row>
    <row r="127" spans="2:11">
      <c r="B127" s="323"/>
      <c r="C127" s="462" t="s">
        <v>136</v>
      </c>
      <c r="D127" s="463"/>
      <c r="E127" s="1216"/>
      <c r="F127" s="464">
        <v>0.80368640000000002</v>
      </c>
      <c r="G127" s="693"/>
      <c r="H127" s="465">
        <v>0.7511293</v>
      </c>
      <c r="I127" s="796"/>
      <c r="J127" s="437"/>
      <c r="K127" s="414"/>
    </row>
    <row r="128" spans="2:11">
      <c r="B128" s="328"/>
      <c r="C128" s="469" t="s">
        <v>137</v>
      </c>
      <c r="D128" s="470"/>
      <c r="E128" s="1213"/>
      <c r="F128" s="471">
        <v>0.99004000000000003</v>
      </c>
      <c r="G128" s="697"/>
      <c r="H128" s="472">
        <v>0.99223740000000005</v>
      </c>
      <c r="I128" s="806"/>
      <c r="J128" s="416"/>
      <c r="K128" s="417"/>
    </row>
    <row r="129" spans="2:11">
      <c r="B129" s="313" t="s">
        <v>138</v>
      </c>
      <c r="C129" s="314"/>
      <c r="D129" s="314"/>
      <c r="E129" s="458"/>
      <c r="F129" s="315"/>
      <c r="G129" s="698"/>
      <c r="H129" s="315"/>
      <c r="I129" s="783"/>
      <c r="J129" s="427"/>
      <c r="K129" s="428"/>
    </row>
    <row r="130" spans="2:11">
      <c r="B130" s="1214"/>
      <c r="C130" s="1215"/>
      <c r="D130" s="1215"/>
      <c r="E130" s="1198" t="s">
        <v>139</v>
      </c>
      <c r="F130" s="350"/>
      <c r="G130" s="696"/>
      <c r="H130" s="351"/>
      <c r="I130" s="696"/>
      <c r="J130" s="419"/>
      <c r="K130" s="420"/>
    </row>
    <row r="131" spans="2:11" ht="15.6">
      <c r="B131" s="768"/>
      <c r="C131" s="1189" t="s">
        <v>140</v>
      </c>
      <c r="D131" s="1190"/>
      <c r="E131" s="1199"/>
      <c r="F131" s="662">
        <v>29.04</v>
      </c>
      <c r="G131" s="722" t="s">
        <v>10</v>
      </c>
      <c r="H131" s="474">
        <v>29.52</v>
      </c>
      <c r="I131" s="794" t="s">
        <v>721</v>
      </c>
      <c r="J131" s="475"/>
      <c r="K131" s="448"/>
    </row>
    <row r="132" spans="2:11">
      <c r="B132" s="1247" t="s">
        <v>141</v>
      </c>
      <c r="C132" s="1248"/>
      <c r="D132" s="1248"/>
      <c r="E132" s="1199"/>
      <c r="F132" s="425"/>
      <c r="G132" s="698"/>
      <c r="H132" s="315"/>
      <c r="I132" s="783"/>
      <c r="J132" s="427"/>
      <c r="K132" s="428"/>
    </row>
    <row r="133" spans="2:11" ht="30.75" customHeight="1">
      <c r="B133" s="768"/>
      <c r="C133" s="1249" t="s">
        <v>142</v>
      </c>
      <c r="D133" s="1250"/>
      <c r="E133" s="1199"/>
      <c r="F133" s="473" t="s">
        <v>143</v>
      </c>
      <c r="G133" s="722" t="s">
        <v>10</v>
      </c>
      <c r="H133" s="476" t="s">
        <v>144</v>
      </c>
      <c r="I133" s="722" t="s">
        <v>721</v>
      </c>
      <c r="J133" s="410"/>
      <c r="K133" s="411"/>
    </row>
    <row r="134" spans="2:11" ht="31.5" customHeight="1">
      <c r="B134" s="768"/>
      <c r="C134" s="1249" t="s">
        <v>145</v>
      </c>
      <c r="D134" s="1250"/>
      <c r="E134" s="1199"/>
      <c r="F134" s="473" t="s">
        <v>146</v>
      </c>
      <c r="G134" s="722" t="s">
        <v>10</v>
      </c>
      <c r="H134" s="476" t="s">
        <v>147</v>
      </c>
      <c r="I134" s="719" t="s">
        <v>721</v>
      </c>
      <c r="J134" s="437"/>
      <c r="K134" s="414"/>
    </row>
    <row r="135" spans="2:11" ht="15.6">
      <c r="B135" s="768"/>
      <c r="C135" s="769" t="s">
        <v>148</v>
      </c>
      <c r="D135" s="770"/>
      <c r="E135" s="1199"/>
      <c r="F135" s="473" t="s">
        <v>149</v>
      </c>
      <c r="G135" s="722" t="s">
        <v>10</v>
      </c>
      <c r="H135" s="476" t="s">
        <v>150</v>
      </c>
      <c r="I135" s="722" t="s">
        <v>721</v>
      </c>
      <c r="J135" s="437"/>
      <c r="K135" s="414"/>
    </row>
    <row r="136" spans="2:11" ht="15.6">
      <c r="B136" s="771"/>
      <c r="C136" s="772" t="s">
        <v>151</v>
      </c>
      <c r="D136" s="773"/>
      <c r="E136" s="1200"/>
      <c r="F136" s="397" t="s">
        <v>152</v>
      </c>
      <c r="G136" s="730" t="s">
        <v>10</v>
      </c>
      <c r="H136" s="477" t="s">
        <v>153</v>
      </c>
      <c r="I136" s="728" t="s">
        <v>721</v>
      </c>
      <c r="J136" s="416"/>
      <c r="K136" s="417"/>
    </row>
    <row r="137" spans="2:11">
      <c r="B137" s="313" t="s">
        <v>154</v>
      </c>
      <c r="C137" s="314"/>
      <c r="D137" s="314"/>
      <c r="E137" s="458"/>
      <c r="F137" s="315"/>
      <c r="G137" s="698"/>
      <c r="H137" s="315"/>
      <c r="I137" s="783"/>
      <c r="J137" s="427"/>
      <c r="K137" s="428"/>
    </row>
    <row r="138" spans="2:11" ht="52.8">
      <c r="B138" s="1206" t="s">
        <v>155</v>
      </c>
      <c r="C138" s="1207"/>
      <c r="D138" s="1208"/>
      <c r="E138" s="398" t="s">
        <v>156</v>
      </c>
      <c r="F138" s="478">
        <v>0.624</v>
      </c>
      <c r="G138" s="700"/>
      <c r="H138" s="478">
        <v>0.66200000000000003</v>
      </c>
      <c r="I138" s="803"/>
      <c r="J138" s="447"/>
      <c r="K138" s="448"/>
    </row>
    <row r="139" spans="2:11">
      <c r="B139" s="313" t="s">
        <v>157</v>
      </c>
      <c r="C139" s="314"/>
      <c r="D139" s="314"/>
      <c r="E139" s="458"/>
      <c r="F139" s="315"/>
      <c r="G139" s="698"/>
      <c r="H139" s="315"/>
      <c r="I139" s="783"/>
      <c r="J139" s="427"/>
      <c r="K139" s="428"/>
    </row>
    <row r="140" spans="2:11" ht="39.6">
      <c r="B140" s="1206" t="s">
        <v>626</v>
      </c>
      <c r="C140" s="1207"/>
      <c r="D140" s="1208"/>
      <c r="E140" s="398" t="s">
        <v>159</v>
      </c>
      <c r="F140" s="479" t="s">
        <v>160</v>
      </c>
      <c r="G140" s="700"/>
      <c r="H140" s="480">
        <v>18050</v>
      </c>
      <c r="I140" s="803"/>
      <c r="J140" s="447"/>
      <c r="K140" s="448"/>
    </row>
    <row r="141" spans="2:11">
      <c r="B141" s="313" t="s">
        <v>161</v>
      </c>
      <c r="C141" s="314"/>
      <c r="D141" s="314"/>
      <c r="E141" s="458"/>
      <c r="F141" s="315"/>
      <c r="G141" s="698"/>
      <c r="H141" s="315"/>
      <c r="I141" s="783"/>
      <c r="J141" s="427"/>
      <c r="K141" s="428"/>
    </row>
    <row r="142" spans="2:11" ht="39.6">
      <c r="B142" s="1206" t="s">
        <v>674</v>
      </c>
      <c r="C142" s="1207"/>
      <c r="D142" s="1208"/>
      <c r="E142" s="339" t="s">
        <v>163</v>
      </c>
      <c r="F142" s="479" t="s">
        <v>164</v>
      </c>
      <c r="G142" s="700"/>
      <c r="H142" s="480">
        <v>1261</v>
      </c>
      <c r="I142" s="803"/>
      <c r="J142" s="447"/>
      <c r="K142" s="448"/>
    </row>
    <row r="143" spans="2:11">
      <c r="B143" s="481" t="s">
        <v>165</v>
      </c>
      <c r="C143" s="481"/>
      <c r="D143" s="482"/>
      <c r="E143" s="482"/>
      <c r="F143" s="483"/>
      <c r="G143" s="711"/>
      <c r="H143" s="484"/>
      <c r="I143" s="818"/>
      <c r="J143" s="482"/>
      <c r="K143" s="485"/>
    </row>
    <row r="144" spans="2:11">
      <c r="B144" s="313" t="s">
        <v>166</v>
      </c>
      <c r="C144" s="314"/>
      <c r="D144" s="314"/>
      <c r="E144" s="361"/>
      <c r="F144" s="486"/>
      <c r="G144" s="705"/>
      <c r="H144" s="486"/>
      <c r="I144" s="705"/>
      <c r="J144" s="487"/>
      <c r="K144" s="428"/>
    </row>
    <row r="145" spans="2:11">
      <c r="B145" s="1263" t="s">
        <v>167</v>
      </c>
      <c r="C145" s="1264"/>
      <c r="D145" s="1265"/>
      <c r="E145" s="1212" t="s">
        <v>168</v>
      </c>
      <c r="F145" s="488">
        <v>0.84</v>
      </c>
      <c r="G145" s="731"/>
      <c r="H145" s="489">
        <v>0.91</v>
      </c>
      <c r="I145" s="819"/>
      <c r="J145" s="410"/>
      <c r="K145" s="411"/>
    </row>
    <row r="146" spans="2:11">
      <c r="B146" s="1232" t="s">
        <v>169</v>
      </c>
      <c r="C146" s="1233"/>
      <c r="D146" s="1234"/>
      <c r="E146" s="1213"/>
      <c r="F146" s="774">
        <v>0.91</v>
      </c>
      <c r="G146" s="775"/>
      <c r="H146" s="776">
        <v>0.9</v>
      </c>
      <c r="I146" s="820"/>
      <c r="J146" s="437"/>
      <c r="K146" s="414"/>
    </row>
    <row r="147" spans="2:11" ht="39.6">
      <c r="B147" s="1206" t="s">
        <v>170</v>
      </c>
      <c r="C147" s="1207"/>
      <c r="D147" s="1208"/>
      <c r="E147" s="490" t="s">
        <v>171</v>
      </c>
      <c r="F147" s="777">
        <v>0.54</v>
      </c>
      <c r="G147" s="778" t="s">
        <v>10</v>
      </c>
      <c r="H147" s="779">
        <v>0.49</v>
      </c>
      <c r="I147" s="803"/>
      <c r="J147" s="437"/>
      <c r="K147" s="414"/>
    </row>
    <row r="148" spans="2:11">
      <c r="B148" s="313" t="s">
        <v>172</v>
      </c>
      <c r="C148" s="314"/>
      <c r="D148" s="314"/>
      <c r="E148" s="491"/>
      <c r="F148" s="492"/>
      <c r="G148" s="712"/>
      <c r="H148" s="492"/>
      <c r="I148" s="712"/>
      <c r="J148" s="493"/>
      <c r="K148" s="494"/>
    </row>
    <row r="149" spans="2:11" ht="39.6">
      <c r="B149" s="1206" t="s">
        <v>173</v>
      </c>
      <c r="C149" s="1207"/>
      <c r="D149" s="1208"/>
      <c r="E149" s="398" t="s">
        <v>174</v>
      </c>
      <c r="F149" s="395" t="s">
        <v>627</v>
      </c>
      <c r="G149" s="700"/>
      <c r="H149" s="495" t="s">
        <v>628</v>
      </c>
      <c r="I149" s="803"/>
      <c r="J149" s="447"/>
      <c r="K149" s="448"/>
    </row>
    <row r="150" spans="2:11">
      <c r="B150" s="313" t="s">
        <v>176</v>
      </c>
      <c r="C150" s="314"/>
      <c r="D150" s="314"/>
      <c r="E150" s="458"/>
      <c r="F150" s="315"/>
      <c r="G150" s="698"/>
      <c r="H150" s="315"/>
      <c r="I150" s="783"/>
      <c r="J150" s="427"/>
      <c r="K150" s="428"/>
    </row>
    <row r="151" spans="2:11" ht="16.5" customHeight="1">
      <c r="B151" s="1214" t="s">
        <v>177</v>
      </c>
      <c r="C151" s="1215"/>
      <c r="D151" s="1215"/>
      <c r="E151" s="1212" t="s">
        <v>178</v>
      </c>
      <c r="F151" s="496" t="s">
        <v>629</v>
      </c>
      <c r="G151" s="713"/>
      <c r="H151" s="497" t="s">
        <v>630</v>
      </c>
      <c r="I151" s="812"/>
      <c r="J151" s="410"/>
      <c r="K151" s="411"/>
    </row>
    <row r="152" spans="2:11" ht="15.6">
      <c r="B152" s="768"/>
      <c r="C152" s="1249" t="s">
        <v>179</v>
      </c>
      <c r="D152" s="1250"/>
      <c r="E152" s="1216"/>
      <c r="F152" s="498" t="s">
        <v>631</v>
      </c>
      <c r="G152" s="714"/>
      <c r="H152" s="499" t="s">
        <v>632</v>
      </c>
      <c r="I152" s="821"/>
      <c r="J152" s="437"/>
      <c r="K152" s="414"/>
    </row>
    <row r="153" spans="2:11">
      <c r="B153" s="771"/>
      <c r="C153" s="1261" t="s">
        <v>180</v>
      </c>
      <c r="D153" s="1262"/>
      <c r="E153" s="1260"/>
      <c r="F153" s="500" t="s">
        <v>181</v>
      </c>
      <c r="G153" s="705"/>
      <c r="H153" s="501" t="s">
        <v>182</v>
      </c>
      <c r="I153" s="822"/>
      <c r="J153" s="467"/>
      <c r="K153" s="417"/>
    </row>
    <row r="154" spans="2:11">
      <c r="B154" s="313" t="s">
        <v>183</v>
      </c>
      <c r="C154" s="314"/>
      <c r="D154" s="314"/>
      <c r="E154" s="361"/>
      <c r="F154" s="315"/>
      <c r="G154" s="698"/>
      <c r="H154" s="315"/>
      <c r="I154" s="783"/>
      <c r="J154" s="427"/>
      <c r="K154" s="428"/>
    </row>
    <row r="155" spans="2:11">
      <c r="B155" s="1206" t="s">
        <v>184</v>
      </c>
      <c r="C155" s="1207"/>
      <c r="D155" s="1208"/>
      <c r="E155" s="502"/>
      <c r="F155" s="480">
        <v>24104</v>
      </c>
      <c r="G155" s="700"/>
      <c r="H155" s="480">
        <v>23537</v>
      </c>
      <c r="I155" s="803"/>
      <c r="J155" s="447"/>
      <c r="K155" s="448"/>
    </row>
    <row r="156" spans="2:11">
      <c r="B156" s="503" t="s">
        <v>185</v>
      </c>
      <c r="C156" s="504"/>
      <c r="D156" s="504"/>
      <c r="E156" s="505"/>
      <c r="F156" s="506"/>
      <c r="G156" s="715"/>
      <c r="H156" s="506"/>
      <c r="I156" s="823"/>
      <c r="J156" s="507"/>
      <c r="K156" s="508"/>
    </row>
    <row r="157" spans="2:11">
      <c r="B157" s="313" t="s">
        <v>186</v>
      </c>
      <c r="C157" s="314"/>
      <c r="D157" s="314"/>
      <c r="E157" s="361"/>
      <c r="F157" s="315"/>
      <c r="G157" s="698"/>
      <c r="H157" s="315"/>
      <c r="I157" s="783"/>
      <c r="J157" s="487"/>
      <c r="K157" s="509"/>
    </row>
    <row r="158" spans="2:11" ht="15.6">
      <c r="B158" s="1254" t="s">
        <v>187</v>
      </c>
      <c r="C158" s="1255"/>
      <c r="D158" s="1256"/>
      <c r="E158" s="343"/>
      <c r="F158" s="510" t="s">
        <v>633</v>
      </c>
      <c r="G158" s="716"/>
      <c r="H158" s="372">
        <v>0.98</v>
      </c>
      <c r="I158" s="812"/>
      <c r="J158" s="511"/>
      <c r="K158" s="411"/>
    </row>
    <row r="159" spans="2:11" ht="15.6">
      <c r="B159" s="1257" t="s">
        <v>677</v>
      </c>
      <c r="C159" s="1258"/>
      <c r="D159" s="1259"/>
      <c r="E159" s="348"/>
      <c r="F159" s="512" t="s">
        <v>634</v>
      </c>
      <c r="G159" s="717"/>
      <c r="H159" s="376">
        <v>0.98</v>
      </c>
      <c r="I159" s="811"/>
      <c r="J159" s="467"/>
      <c r="K159" s="417"/>
    </row>
    <row r="160" spans="2:11">
      <c r="B160" s="313" t="s">
        <v>190</v>
      </c>
      <c r="C160" s="314"/>
      <c r="D160" s="314"/>
      <c r="E160" s="361"/>
      <c r="F160" s="315"/>
      <c r="G160" s="698"/>
      <c r="H160" s="315"/>
      <c r="I160" s="783"/>
      <c r="J160" s="427"/>
      <c r="K160" s="428"/>
    </row>
    <row r="161" spans="1:11" ht="39.6">
      <c r="B161" s="1206" t="s">
        <v>635</v>
      </c>
      <c r="C161" s="1207"/>
      <c r="D161" s="1208"/>
      <c r="E161" s="398" t="s">
        <v>192</v>
      </c>
      <c r="F161" s="513">
        <v>0.53800000000000003</v>
      </c>
      <c r="G161" s="699" t="s">
        <v>10</v>
      </c>
      <c r="H161" s="513">
        <v>0.46200000000000002</v>
      </c>
      <c r="I161" s="699" t="s">
        <v>721</v>
      </c>
      <c r="J161" s="514"/>
      <c r="K161" s="448"/>
    </row>
    <row r="162" spans="1:11">
      <c r="G162" s="671"/>
    </row>
    <row r="163" spans="1:11">
      <c r="B163" s="283"/>
    </row>
    <row r="164" spans="1:11" s="287" customFormat="1">
      <c r="B164" s="299" t="s">
        <v>193</v>
      </c>
      <c r="C164" s="286"/>
      <c r="D164" s="286"/>
      <c r="F164" s="302"/>
      <c r="G164" s="288"/>
      <c r="H164" s="302"/>
      <c r="I164" s="669"/>
    </row>
    <row r="165" spans="1:11" s="298" customFormat="1" ht="37.049999999999997" customHeight="1">
      <c r="A165" s="787"/>
      <c r="B165" s="653">
        <v>1</v>
      </c>
      <c r="C165" s="1251" t="s">
        <v>684</v>
      </c>
      <c r="D165" s="1251"/>
      <c r="E165" s="1251"/>
      <c r="F165" s="1251"/>
      <c r="G165" s="1251"/>
      <c r="H165" s="1251"/>
      <c r="I165" s="1251"/>
      <c r="J165" s="1251"/>
      <c r="K165" s="1251"/>
    </row>
    <row r="166" spans="1:11" ht="16.5" customHeight="1">
      <c r="A166" s="283"/>
      <c r="B166" s="653">
        <v>2</v>
      </c>
      <c r="C166" s="1251" t="s">
        <v>725</v>
      </c>
      <c r="D166" s="1251"/>
      <c r="E166" s="1251"/>
      <c r="F166" s="1251"/>
      <c r="G166" s="1251"/>
      <c r="H166" s="1251"/>
      <c r="I166" s="1251"/>
      <c r="J166" s="1251"/>
      <c r="K166" s="1251"/>
    </row>
    <row r="167" spans="1:11" ht="11.4">
      <c r="A167" s="283"/>
      <c r="B167" s="653">
        <v>3</v>
      </c>
      <c r="C167" s="1251" t="s">
        <v>195</v>
      </c>
      <c r="D167" s="1251"/>
      <c r="E167" s="1251"/>
      <c r="F167" s="1251"/>
      <c r="G167" s="1251"/>
      <c r="H167" s="1251"/>
      <c r="I167" s="1251"/>
      <c r="J167" s="1251"/>
      <c r="K167" s="1251"/>
    </row>
    <row r="168" spans="1:11" ht="11.4">
      <c r="A168" s="283"/>
      <c r="B168" s="653">
        <v>4</v>
      </c>
      <c r="C168" s="1251" t="s">
        <v>196</v>
      </c>
      <c r="D168" s="1251"/>
      <c r="E168" s="1251"/>
      <c r="F168" s="1251"/>
      <c r="G168" s="1251"/>
      <c r="H168" s="1251"/>
      <c r="I168" s="1251"/>
      <c r="J168" s="1251"/>
      <c r="K168" s="1251"/>
    </row>
    <row r="169" spans="1:11" ht="11.4">
      <c r="A169" s="283"/>
      <c r="B169" s="653">
        <v>5</v>
      </c>
      <c r="C169" s="1251" t="s">
        <v>197</v>
      </c>
      <c r="D169" s="1251"/>
      <c r="E169" s="1251"/>
      <c r="F169" s="1251"/>
      <c r="G169" s="1251"/>
      <c r="H169" s="1251"/>
      <c r="I169" s="1251"/>
      <c r="J169" s="1251"/>
      <c r="K169" s="1251"/>
    </row>
    <row r="170" spans="1:11" ht="26.55" customHeight="1">
      <c r="A170" s="283"/>
      <c r="B170" s="653">
        <v>6</v>
      </c>
      <c r="C170" s="1251" t="s">
        <v>198</v>
      </c>
      <c r="D170" s="1251"/>
      <c r="E170" s="1251"/>
      <c r="F170" s="1251"/>
      <c r="G170" s="1251"/>
      <c r="H170" s="1251"/>
      <c r="I170" s="1251"/>
      <c r="J170" s="1251"/>
      <c r="K170" s="1251"/>
    </row>
    <row r="171" spans="1:11" ht="25.05" customHeight="1">
      <c r="A171" s="283"/>
      <c r="B171" s="653">
        <v>7</v>
      </c>
      <c r="C171" s="1251" t="s">
        <v>199</v>
      </c>
      <c r="D171" s="1251"/>
      <c r="E171" s="1251"/>
      <c r="F171" s="1251"/>
      <c r="G171" s="1251"/>
      <c r="H171" s="1251"/>
      <c r="I171" s="1251"/>
      <c r="J171" s="1251"/>
      <c r="K171" s="1251"/>
    </row>
    <row r="172" spans="1:11" ht="16.05" customHeight="1">
      <c r="A172" s="283"/>
      <c r="B172" s="653">
        <v>8</v>
      </c>
      <c r="C172" s="1251" t="s">
        <v>200</v>
      </c>
      <c r="D172" s="1251"/>
      <c r="E172" s="1251"/>
      <c r="F172" s="1251"/>
      <c r="G172" s="1251"/>
      <c r="H172" s="1251"/>
      <c r="I172" s="1251"/>
      <c r="J172" s="1251"/>
      <c r="K172" s="1251"/>
    </row>
    <row r="173" spans="1:11" ht="20.55" customHeight="1">
      <c r="A173" s="283"/>
      <c r="B173" s="653">
        <v>9</v>
      </c>
      <c r="C173" s="1251" t="s">
        <v>201</v>
      </c>
      <c r="D173" s="1251"/>
      <c r="E173" s="1251"/>
      <c r="F173" s="1251"/>
      <c r="G173" s="1251"/>
      <c r="H173" s="1251"/>
      <c r="I173" s="1251"/>
      <c r="J173" s="1251"/>
      <c r="K173" s="1251"/>
    </row>
    <row r="174" spans="1:11" s="287" customFormat="1">
      <c r="B174" s="299" t="s">
        <v>202</v>
      </c>
      <c r="C174" s="286"/>
      <c r="D174" s="286"/>
      <c r="F174" s="302"/>
      <c r="G174" s="288"/>
      <c r="H174" s="302"/>
      <c r="I174" s="669"/>
    </row>
    <row r="175" spans="1:11"/>
    <row r="176" spans="1:11" ht="26.25" customHeight="1">
      <c r="B176" s="733" t="s">
        <v>10</v>
      </c>
      <c r="D176" s="284" t="s">
        <v>691</v>
      </c>
    </row>
    <row r="177" spans="2:11" ht="39" customHeight="1">
      <c r="B177" s="295" t="s">
        <v>108</v>
      </c>
      <c r="D177" s="284" t="s">
        <v>692</v>
      </c>
    </row>
    <row r="178" spans="2:11" ht="47.25" customHeight="1">
      <c r="D178" s="284" t="s">
        <v>682</v>
      </c>
      <c r="E178" s="296"/>
      <c r="F178" s="303"/>
      <c r="G178" s="297"/>
      <c r="H178" s="303"/>
      <c r="I178" s="670"/>
      <c r="J178" s="293"/>
      <c r="K178" s="293"/>
    </row>
    <row r="179" spans="2:11" ht="20.399999999999999">
      <c r="B179" s="732" t="s">
        <v>676</v>
      </c>
      <c r="D179" s="284" t="s">
        <v>617</v>
      </c>
    </row>
    <row r="180" spans="2:11"/>
    <row r="181" spans="2:11"/>
  </sheetData>
  <sheetProtection sheet="1" objects="1" scenarios="1"/>
  <mergeCells count="143">
    <mergeCell ref="C167:K167"/>
    <mergeCell ref="C168:K168"/>
    <mergeCell ref="C169:K169"/>
    <mergeCell ref="C170:K170"/>
    <mergeCell ref="C171:K171"/>
    <mergeCell ref="C172:K172"/>
    <mergeCell ref="C173:K173"/>
    <mergeCell ref="B4:D4"/>
    <mergeCell ref="C27:D27"/>
    <mergeCell ref="C28:D28"/>
    <mergeCell ref="C165:K165"/>
    <mergeCell ref="C166:K166"/>
    <mergeCell ref="B161:D161"/>
    <mergeCell ref="B155:D155"/>
    <mergeCell ref="B158:D158"/>
    <mergeCell ref="B159:D159"/>
    <mergeCell ref="B149:D149"/>
    <mergeCell ref="B151:D151"/>
    <mergeCell ref="E151:E153"/>
    <mergeCell ref="C152:D152"/>
    <mergeCell ref="C153:D153"/>
    <mergeCell ref="B145:D145"/>
    <mergeCell ref="E145:E146"/>
    <mergeCell ref="B146:D146"/>
    <mergeCell ref="B147:D147"/>
    <mergeCell ref="B138:D138"/>
    <mergeCell ref="B140:D140"/>
    <mergeCell ref="B142:D142"/>
    <mergeCell ref="B118:D118"/>
    <mergeCell ref="E118:E128"/>
    <mergeCell ref="B123:D123"/>
    <mergeCell ref="B130:D130"/>
    <mergeCell ref="E130:E136"/>
    <mergeCell ref="C131:D131"/>
    <mergeCell ref="B132:D132"/>
    <mergeCell ref="C133:D133"/>
    <mergeCell ref="C134:D134"/>
    <mergeCell ref="B114:D114"/>
    <mergeCell ref="B115:D115"/>
    <mergeCell ref="B116:D116"/>
    <mergeCell ref="B106:D106"/>
    <mergeCell ref="C107:D107"/>
    <mergeCell ref="C108:D108"/>
    <mergeCell ref="B109:D109"/>
    <mergeCell ref="C110:D110"/>
    <mergeCell ref="C111:D111"/>
    <mergeCell ref="B97:D97"/>
    <mergeCell ref="B99:D99"/>
    <mergeCell ref="B100:D100"/>
    <mergeCell ref="E100:E111"/>
    <mergeCell ref="C101:D101"/>
    <mergeCell ref="C102:D102"/>
    <mergeCell ref="B103:D103"/>
    <mergeCell ref="C104:D104"/>
    <mergeCell ref="C105:D105"/>
    <mergeCell ref="B91:D91"/>
    <mergeCell ref="B93:D93"/>
    <mergeCell ref="B95:D95"/>
    <mergeCell ref="C85:D85"/>
    <mergeCell ref="B86:D86"/>
    <mergeCell ref="C87:D87"/>
    <mergeCell ref="C88:D88"/>
    <mergeCell ref="C89:D89"/>
    <mergeCell ref="C90:D90"/>
    <mergeCell ref="B76:D76"/>
    <mergeCell ref="C77:D77"/>
    <mergeCell ref="E77:E90"/>
    <mergeCell ref="C78:D78"/>
    <mergeCell ref="C79:D79"/>
    <mergeCell ref="C80:D80"/>
    <mergeCell ref="B81:D81"/>
    <mergeCell ref="C82:D82"/>
    <mergeCell ref="C83:D83"/>
    <mergeCell ref="C84:D84"/>
    <mergeCell ref="E68:E75"/>
    <mergeCell ref="C69:D69"/>
    <mergeCell ref="B70:D70"/>
    <mergeCell ref="C71:D71"/>
    <mergeCell ref="C72:D72"/>
    <mergeCell ref="B73:D73"/>
    <mergeCell ref="C74:D74"/>
    <mergeCell ref="C75:D75"/>
    <mergeCell ref="B64:D64"/>
    <mergeCell ref="B65:D65"/>
    <mergeCell ref="B66:D66"/>
    <mergeCell ref="B67:D67"/>
    <mergeCell ref="C68:D68"/>
    <mergeCell ref="B58:D58"/>
    <mergeCell ref="E58:E59"/>
    <mergeCell ref="B59:D59"/>
    <mergeCell ref="B61:D61"/>
    <mergeCell ref="B52:D52"/>
    <mergeCell ref="B53:D53"/>
    <mergeCell ref="B55:D55"/>
    <mergeCell ref="B56:D56"/>
    <mergeCell ref="B49:D49"/>
    <mergeCell ref="E49:E51"/>
    <mergeCell ref="B50:D50"/>
    <mergeCell ref="B51:D51"/>
    <mergeCell ref="B45:D45"/>
    <mergeCell ref="C46:D46"/>
    <mergeCell ref="C47:D47"/>
    <mergeCell ref="B41:D41"/>
    <mergeCell ref="B42:D42"/>
    <mergeCell ref="E42:E44"/>
    <mergeCell ref="C43:D43"/>
    <mergeCell ref="C44:D44"/>
    <mergeCell ref="B36:D36"/>
    <mergeCell ref="B37:D37"/>
    <mergeCell ref="E37:E39"/>
    <mergeCell ref="C38:D38"/>
    <mergeCell ref="C39:D39"/>
    <mergeCell ref="B31:D31"/>
    <mergeCell ref="B32:D32"/>
    <mergeCell ref="B34:D34"/>
    <mergeCell ref="C16:D16"/>
    <mergeCell ref="C17:D17"/>
    <mergeCell ref="B26:D26"/>
    <mergeCell ref="E26:E28"/>
    <mergeCell ref="B30:D30"/>
    <mergeCell ref="E30:E31"/>
    <mergeCell ref="B18:D18"/>
    <mergeCell ref="B19:D19"/>
    <mergeCell ref="B23:D23"/>
    <mergeCell ref="B24:D24"/>
    <mergeCell ref="B25:D25"/>
    <mergeCell ref="E7:E10"/>
    <mergeCell ref="J7:J10"/>
    <mergeCell ref="K7:K10"/>
    <mergeCell ref="C8:D8"/>
    <mergeCell ref="C9:D9"/>
    <mergeCell ref="C10:D10"/>
    <mergeCell ref="B20:D20"/>
    <mergeCell ref="B21:D21"/>
    <mergeCell ref="B22:D22"/>
    <mergeCell ref="B11:D11"/>
    <mergeCell ref="E11:E17"/>
    <mergeCell ref="J11:J17"/>
    <mergeCell ref="K11:K17"/>
    <mergeCell ref="C12:D12"/>
    <mergeCell ref="C13:D13"/>
    <mergeCell ref="C14:D14"/>
    <mergeCell ref="C15:D15"/>
  </mergeCells>
  <pageMargins left="0.7" right="0.7" top="0.75" bottom="0.75" header="0.3" footer="0.3"/>
  <pageSetup paperSize="9" orientation="portrait" r:id="rId1"/>
  <customProperties>
    <customPr name="EpmWorksheetKeyString_GUID" r:id="rId2"/>
  </customProperties>
  <ignoredErrors>
    <ignoredError sqref="H41"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92FBF-2878-45F8-89B8-EC18562A7289}">
  <sheetPr>
    <tabColor rgb="FF00148C"/>
  </sheetPr>
  <dimension ref="A1:T16"/>
  <sheetViews>
    <sheetView showGridLines="0" workbookViewId="0"/>
  </sheetViews>
  <sheetFormatPr defaultColWidth="0" defaultRowHeight="13.2" zeroHeight="1"/>
  <cols>
    <col min="1" max="1" width="3.21875" style="640" customWidth="1"/>
    <col min="2" max="2" width="25.5546875" style="640" customWidth="1"/>
    <col min="3" max="3" width="12.5546875" style="640" bestFit="1" customWidth="1"/>
    <col min="4" max="4" width="10.6640625" style="640" customWidth="1"/>
    <col min="5" max="5" width="63.109375" style="640" customWidth="1"/>
    <col min="6" max="6" width="44.21875" style="640" customWidth="1"/>
    <col min="7" max="7" width="8.77734375" style="640" customWidth="1"/>
    <col min="8" max="20" width="0" style="640" hidden="1" customWidth="1"/>
    <col min="21" max="16384" width="8.77734375" style="640" hidden="1"/>
  </cols>
  <sheetData>
    <row r="1" spans="2:7"/>
    <row r="2" spans="2:7" ht="13.8" thickBot="1"/>
    <row r="3" spans="2:7" s="930" customFormat="1" ht="13.8" thickBot="1">
      <c r="B3" s="1076" t="s">
        <v>1072</v>
      </c>
      <c r="C3" s="1077" t="s">
        <v>1073</v>
      </c>
      <c r="D3" s="1077" t="s">
        <v>1074</v>
      </c>
      <c r="E3" s="1077" t="s">
        <v>1075</v>
      </c>
      <c r="F3" s="1078" t="s">
        <v>1076</v>
      </c>
    </row>
    <row r="4" spans="2:7">
      <c r="B4" s="1079" t="s">
        <v>728</v>
      </c>
      <c r="C4" s="1080">
        <v>1990</v>
      </c>
      <c r="D4" s="1080">
        <v>2030</v>
      </c>
      <c r="E4" s="1080" t="s">
        <v>1077</v>
      </c>
      <c r="F4" s="1081" t="s">
        <v>1078</v>
      </c>
    </row>
    <row r="5" spans="2:7">
      <c r="B5" s="1082" t="s">
        <v>728</v>
      </c>
      <c r="C5" s="589">
        <v>1990</v>
      </c>
      <c r="D5" s="589">
        <v>2040</v>
      </c>
      <c r="E5" s="589" t="s">
        <v>1079</v>
      </c>
      <c r="F5" s="1083" t="s">
        <v>1078</v>
      </c>
    </row>
    <row r="6" spans="2:7">
      <c r="B6" s="1082" t="s">
        <v>728</v>
      </c>
      <c r="C6" s="589">
        <v>1900</v>
      </c>
      <c r="D6" s="589">
        <v>2050</v>
      </c>
      <c r="E6" s="589" t="s">
        <v>1080</v>
      </c>
      <c r="F6" s="1083" t="s">
        <v>1078</v>
      </c>
    </row>
    <row r="7" spans="2:7">
      <c r="B7" s="1084" t="s">
        <v>728</v>
      </c>
      <c r="C7" s="1085" t="s">
        <v>1081</v>
      </c>
      <c r="D7" s="1085" t="s">
        <v>1082</v>
      </c>
      <c r="E7" s="1086" t="s">
        <v>1083</v>
      </c>
      <c r="F7" s="1083" t="s">
        <v>1078</v>
      </c>
    </row>
    <row r="8" spans="2:7">
      <c r="B8" s="1084" t="s">
        <v>728</v>
      </c>
      <c r="C8" s="1085" t="s">
        <v>1081</v>
      </c>
      <c r="D8" s="1086">
        <v>2050</v>
      </c>
      <c r="E8" s="1086" t="s">
        <v>1084</v>
      </c>
      <c r="F8" s="1083" t="s">
        <v>1078</v>
      </c>
    </row>
    <row r="9" spans="2:7" ht="16.2" thickBot="1">
      <c r="B9" s="1087" t="s">
        <v>728</v>
      </c>
      <c r="C9" s="1088" t="s">
        <v>1081</v>
      </c>
      <c r="D9" s="637">
        <v>2030</v>
      </c>
      <c r="E9" s="637" t="s">
        <v>1085</v>
      </c>
      <c r="F9" s="1089" t="s">
        <v>1078</v>
      </c>
    </row>
    <row r="10" spans="2:7"/>
    <row r="11" spans="2:7" s="287" customFormat="1">
      <c r="B11" s="272" t="s">
        <v>1086</v>
      </c>
      <c r="C11" s="286"/>
      <c r="D11" s="286"/>
      <c r="E11" s="302"/>
      <c r="F11" s="762"/>
      <c r="G11" s="302"/>
    </row>
    <row r="12" spans="2:7">
      <c r="B12" s="911" t="s">
        <v>1087</v>
      </c>
    </row>
    <row r="13" spans="2:7">
      <c r="B13" s="911" t="s">
        <v>1088</v>
      </c>
    </row>
    <row r="14" spans="2:7">
      <c r="B14" s="892" t="s">
        <v>1089</v>
      </c>
    </row>
    <row r="15" spans="2:7">
      <c r="B15" s="911" t="s">
        <v>1090</v>
      </c>
    </row>
    <row r="16" spans="2:7"/>
  </sheetData>
  <sheetProtection sheet="1" objects="1" scenarios="1"/>
  <hyperlinks>
    <hyperlink ref="F4" r:id="rId1" xr:uid="{12862949-8543-405C-9EB5-4D21728274C3}"/>
    <hyperlink ref="F5:F9" r:id="rId2" display="National Grid's Responsible Business Report 2021/22" xr:uid="{1FE1F96A-1EB7-441D-9689-AAAA6A1B4B1F}"/>
  </hyperlinks>
  <pageMargins left="0.7" right="0.7" top="0.75" bottom="0.75" header="0.3" footer="0.3"/>
  <pageSetup orientation="portrait" r:id="rId3"/>
  <customProperties>
    <customPr name="EpmWorksheetKeyString_GUID" r:id="rId4"/>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B569C-8173-4EC6-AFDB-84BD93410205}">
  <sheetPr codeName="Sheet1">
    <tabColor rgb="FFFFC000"/>
  </sheetPr>
  <dimension ref="B2:M163"/>
  <sheetViews>
    <sheetView showGridLines="0" zoomScale="115" zoomScaleNormal="115" zoomScaleSheetLayoutView="80" workbookViewId="0">
      <pane ySplit="2" topLeftCell="A99" activePane="bottomLeft" state="frozen"/>
      <selection pane="bottomLeft" activeCell="D154" sqref="D154"/>
    </sheetView>
  </sheetViews>
  <sheetFormatPr defaultColWidth="8.77734375" defaultRowHeight="12"/>
  <cols>
    <col min="1" max="1" width="3.77734375" style="1" customWidth="1"/>
    <col min="2" max="2" width="2.77734375" style="1" customWidth="1"/>
    <col min="3" max="4" width="2.77734375" style="2" customWidth="1"/>
    <col min="5" max="5" width="54.21875" style="2" customWidth="1"/>
    <col min="6" max="6" width="45.77734375" style="76" customWidth="1"/>
    <col min="7" max="7" width="12" style="1" customWidth="1"/>
    <col min="8" max="8" width="2.21875" style="79" customWidth="1"/>
    <col min="9" max="9" width="11" style="79" customWidth="1"/>
    <col min="10" max="10" width="2" style="145" customWidth="1"/>
    <col min="11" max="11" width="8.77734375" style="1"/>
    <col min="12" max="12" width="10.21875" style="1" customWidth="1"/>
    <col min="13" max="13" width="72.44140625" style="232" customWidth="1"/>
    <col min="14" max="16384" width="8.77734375" style="1"/>
  </cols>
  <sheetData>
    <row r="2" spans="2:13" s="190" customFormat="1" ht="33.75" customHeight="1">
      <c r="B2" s="188" t="s">
        <v>0</v>
      </c>
      <c r="C2" s="189"/>
      <c r="D2" s="189"/>
      <c r="E2" s="189"/>
      <c r="F2" s="75" t="s">
        <v>1</v>
      </c>
      <c r="G2" s="75" t="s">
        <v>2</v>
      </c>
      <c r="H2" s="75"/>
      <c r="I2" s="75" t="s">
        <v>3</v>
      </c>
      <c r="J2" s="144"/>
      <c r="K2" s="75" t="s">
        <v>4</v>
      </c>
      <c r="L2" s="75" t="s">
        <v>490</v>
      </c>
      <c r="M2" s="231"/>
    </row>
    <row r="3" spans="2:13">
      <c r="B3" s="1433" t="s">
        <v>6</v>
      </c>
      <c r="C3" s="1433"/>
      <c r="D3" s="1433"/>
      <c r="E3" s="1433"/>
    </row>
    <row r="4" spans="2:13">
      <c r="B4" s="1356" t="s">
        <v>7</v>
      </c>
      <c r="C4" s="1356"/>
      <c r="D4" s="1356"/>
      <c r="E4" s="1356"/>
    </row>
    <row r="5" spans="2:13">
      <c r="B5" s="3"/>
      <c r="C5" s="62" t="s">
        <v>491</v>
      </c>
      <c r="D5" s="63"/>
      <c r="E5" s="63"/>
      <c r="F5" s="1394" t="s">
        <v>9</v>
      </c>
      <c r="G5" s="74"/>
      <c r="H5" s="93" t="s">
        <v>10</v>
      </c>
      <c r="I5" s="116">
        <v>6943</v>
      </c>
      <c r="J5" s="146" t="s">
        <v>108</v>
      </c>
      <c r="K5" s="1434">
        <v>21631</v>
      </c>
      <c r="L5" s="1437">
        <f>G5/K5-1</f>
        <v>-1</v>
      </c>
    </row>
    <row r="6" spans="2:13" ht="11.25" customHeight="1">
      <c r="C6" s="38"/>
      <c r="D6" s="1387" t="s">
        <v>11</v>
      </c>
      <c r="E6" s="1388"/>
      <c r="F6" s="1394"/>
      <c r="G6" s="73"/>
      <c r="H6" s="94" t="s">
        <v>10</v>
      </c>
      <c r="I6" s="117">
        <v>4727</v>
      </c>
      <c r="J6" s="147" t="s">
        <v>108</v>
      </c>
      <c r="K6" s="1435"/>
      <c r="L6" s="1438"/>
    </row>
    <row r="7" spans="2:13" ht="11.25" customHeight="1">
      <c r="C7" s="38"/>
      <c r="D7" s="1387" t="s">
        <v>12</v>
      </c>
      <c r="E7" s="1388"/>
      <c r="F7" s="1394"/>
      <c r="G7" s="73"/>
      <c r="H7" s="95" t="s">
        <v>10</v>
      </c>
      <c r="I7" s="118">
        <v>2264</v>
      </c>
      <c r="J7" s="147" t="s">
        <v>108</v>
      </c>
      <c r="K7" s="1435"/>
      <c r="L7" s="1438"/>
    </row>
    <row r="8" spans="2:13" ht="11.25" customHeight="1">
      <c r="C8" s="39"/>
      <c r="D8" s="1395" t="s">
        <v>13</v>
      </c>
      <c r="E8" s="1396"/>
      <c r="F8" s="1394"/>
      <c r="G8" s="72"/>
      <c r="H8" s="96" t="s">
        <v>10</v>
      </c>
      <c r="I8" s="119">
        <v>2216</v>
      </c>
      <c r="J8" s="148" t="s">
        <v>108</v>
      </c>
      <c r="K8" s="1436"/>
      <c r="L8" s="1438"/>
    </row>
    <row r="9" spans="2:13" ht="11.25" customHeight="1">
      <c r="C9" s="1379" t="s">
        <v>14</v>
      </c>
      <c r="D9" s="1380"/>
      <c r="E9" s="1397"/>
      <c r="F9" s="1384" t="s">
        <v>15</v>
      </c>
      <c r="G9" s="12"/>
      <c r="H9" s="97" t="s">
        <v>10</v>
      </c>
      <c r="I9" s="120">
        <v>28948</v>
      </c>
      <c r="J9" s="146" t="s">
        <v>108</v>
      </c>
      <c r="K9" s="1445">
        <v>33291</v>
      </c>
      <c r="L9" s="1437">
        <f>G9/K9-1</f>
        <v>-1</v>
      </c>
    </row>
    <row r="10" spans="2:13" ht="11.25" customHeight="1">
      <c r="C10" s="38"/>
      <c r="D10" s="1387" t="s">
        <v>16</v>
      </c>
      <c r="E10" s="1388"/>
      <c r="F10" s="1385"/>
      <c r="G10" s="14"/>
      <c r="H10" s="98" t="s">
        <v>10</v>
      </c>
      <c r="I10" s="121">
        <v>4126</v>
      </c>
      <c r="J10" s="147" t="s">
        <v>108</v>
      </c>
      <c r="K10" s="1446"/>
      <c r="L10" s="1438"/>
    </row>
    <row r="11" spans="2:13" ht="11.25" customHeight="1">
      <c r="C11" s="38"/>
      <c r="D11" s="1387" t="s">
        <v>17</v>
      </c>
      <c r="E11" s="1388"/>
      <c r="F11" s="1385"/>
      <c r="G11" s="14"/>
      <c r="H11" s="95" t="s">
        <v>10</v>
      </c>
      <c r="I11" s="121">
        <v>18235</v>
      </c>
      <c r="J11" s="147" t="s">
        <v>108</v>
      </c>
      <c r="K11" s="1446"/>
      <c r="L11" s="1438"/>
    </row>
    <row r="12" spans="2:13" ht="11.25" customHeight="1">
      <c r="C12" s="38"/>
      <c r="D12" s="1387" t="s">
        <v>18</v>
      </c>
      <c r="E12" s="1388"/>
      <c r="F12" s="1385"/>
      <c r="G12" s="14"/>
      <c r="H12" s="95" t="s">
        <v>10</v>
      </c>
      <c r="I12" s="121">
        <v>6570</v>
      </c>
      <c r="J12" s="147" t="s">
        <v>108</v>
      </c>
      <c r="K12" s="1446"/>
      <c r="L12" s="1438"/>
    </row>
    <row r="13" spans="2:13" ht="11.25" customHeight="1">
      <c r="C13" s="38"/>
      <c r="D13" s="1387" t="s">
        <v>19</v>
      </c>
      <c r="E13" s="1388"/>
      <c r="F13" s="1385"/>
      <c r="G13" s="73"/>
      <c r="H13" s="99"/>
      <c r="I13" s="122">
        <v>5</v>
      </c>
      <c r="J13" s="147"/>
      <c r="K13" s="1446"/>
      <c r="L13" s="1438"/>
    </row>
    <row r="14" spans="2:13" ht="11.25" customHeight="1">
      <c r="C14" s="38"/>
      <c r="D14" s="1387" t="s">
        <v>20</v>
      </c>
      <c r="E14" s="1388"/>
      <c r="F14" s="1385"/>
      <c r="G14" s="23"/>
      <c r="H14" s="100"/>
      <c r="I14" s="122">
        <v>6</v>
      </c>
      <c r="J14" s="147"/>
      <c r="K14" s="1446"/>
      <c r="L14" s="1438"/>
    </row>
    <row r="15" spans="2:13" ht="11.25" customHeight="1">
      <c r="C15" s="39"/>
      <c r="D15" s="1395" t="s">
        <v>21</v>
      </c>
      <c r="E15" s="1396"/>
      <c r="F15" s="1386"/>
      <c r="G15" s="24"/>
      <c r="H15" s="101"/>
      <c r="I15" s="123">
        <v>6</v>
      </c>
      <c r="J15" s="149"/>
      <c r="K15" s="1447"/>
      <c r="L15" s="1448"/>
    </row>
    <row r="16" spans="2:13" ht="23.25" customHeight="1">
      <c r="C16" s="1357" t="s">
        <v>22</v>
      </c>
      <c r="D16" s="1358"/>
      <c r="E16" s="1359"/>
      <c r="F16" s="71" t="s">
        <v>23</v>
      </c>
      <c r="G16" s="25"/>
      <c r="H16" s="95" t="s">
        <v>10</v>
      </c>
      <c r="I16" s="106">
        <v>321</v>
      </c>
      <c r="J16" s="150" t="s">
        <v>108</v>
      </c>
      <c r="K16" s="195">
        <v>335</v>
      </c>
      <c r="L16" s="30">
        <f>G16/K16-1</f>
        <v>-1</v>
      </c>
    </row>
    <row r="17" spans="2:12" ht="11.25" customHeight="1">
      <c r="C17" s="1379" t="s">
        <v>492</v>
      </c>
      <c r="D17" s="1380"/>
      <c r="E17" s="1397"/>
      <c r="F17" s="172"/>
      <c r="G17" s="64"/>
      <c r="H17" s="97" t="s">
        <v>10</v>
      </c>
      <c r="I17" s="124"/>
      <c r="J17" s="151"/>
      <c r="K17" s="1439"/>
      <c r="L17" s="1442"/>
    </row>
    <row r="18" spans="2:12" ht="11.25" customHeight="1">
      <c r="C18" s="1382" t="s">
        <v>493</v>
      </c>
      <c r="D18" s="1383"/>
      <c r="E18" s="1388"/>
      <c r="F18" s="173"/>
      <c r="G18" s="65"/>
      <c r="H18" s="98" t="s">
        <v>10</v>
      </c>
      <c r="I18" s="125"/>
      <c r="J18" s="152"/>
      <c r="K18" s="1440"/>
      <c r="L18" s="1443"/>
    </row>
    <row r="19" spans="2:12" ht="11.25" customHeight="1">
      <c r="C19" s="1382" t="s">
        <v>494</v>
      </c>
      <c r="D19" s="1383"/>
      <c r="E19" s="1388"/>
      <c r="F19" s="173"/>
      <c r="G19" s="65"/>
      <c r="H19" s="95" t="s">
        <v>10</v>
      </c>
      <c r="I19" s="125"/>
      <c r="J19" s="152"/>
      <c r="K19" s="1440"/>
      <c r="L19" s="1443"/>
    </row>
    <row r="20" spans="2:12" ht="11.25" customHeight="1">
      <c r="C20" s="1382" t="s">
        <v>495</v>
      </c>
      <c r="D20" s="1383"/>
      <c r="E20" s="1388"/>
      <c r="F20" s="173"/>
      <c r="G20" s="65"/>
      <c r="H20" s="95" t="s">
        <v>10</v>
      </c>
      <c r="I20" s="125"/>
      <c r="J20" s="152"/>
      <c r="K20" s="1440"/>
      <c r="L20" s="1443"/>
    </row>
    <row r="21" spans="2:12" ht="11.25" customHeight="1">
      <c r="C21" s="1382" t="s">
        <v>496</v>
      </c>
      <c r="D21" s="1383"/>
      <c r="E21" s="1388"/>
      <c r="F21" s="173"/>
      <c r="G21" s="65"/>
      <c r="H21" s="94" t="s">
        <v>10</v>
      </c>
      <c r="I21" s="125"/>
      <c r="J21" s="152"/>
      <c r="K21" s="1440"/>
      <c r="L21" s="1443"/>
    </row>
    <row r="22" spans="2:12" ht="11.25" customHeight="1">
      <c r="C22" s="1382" t="s">
        <v>497</v>
      </c>
      <c r="D22" s="1383"/>
      <c r="E22" s="1388"/>
      <c r="F22" s="173"/>
      <c r="G22" s="65"/>
      <c r="H22" s="95" t="s">
        <v>10</v>
      </c>
      <c r="I22" s="126"/>
      <c r="J22" s="152"/>
      <c r="K22" s="1440"/>
      <c r="L22" s="1443"/>
    </row>
    <row r="23" spans="2:12" ht="11.25" customHeight="1">
      <c r="C23" s="1400" t="s">
        <v>498</v>
      </c>
      <c r="D23" s="1401"/>
      <c r="E23" s="1396"/>
      <c r="F23" s="174"/>
      <c r="G23" s="66"/>
      <c r="H23" s="96" t="s">
        <v>10</v>
      </c>
      <c r="I23" s="80"/>
      <c r="J23" s="153"/>
      <c r="K23" s="1441"/>
      <c r="L23" s="1444"/>
    </row>
    <row r="24" spans="2:12" ht="11.25" customHeight="1">
      <c r="C24" s="1379" t="s">
        <v>31</v>
      </c>
      <c r="D24" s="1380"/>
      <c r="E24" s="1397"/>
      <c r="F24" s="1424" t="s">
        <v>32</v>
      </c>
      <c r="G24" s="31"/>
      <c r="H24" s="81"/>
      <c r="I24" s="81"/>
      <c r="J24" s="154"/>
      <c r="K24" s="19"/>
      <c r="L24" s="20"/>
    </row>
    <row r="25" spans="2:12" ht="33" customHeight="1">
      <c r="C25" s="1427" t="s">
        <v>33</v>
      </c>
      <c r="D25" s="1428"/>
      <c r="E25" s="1429"/>
      <c r="F25" s="1425"/>
      <c r="G25" s="14"/>
      <c r="H25" s="99"/>
      <c r="I25" s="129">
        <v>0.32</v>
      </c>
      <c r="J25" s="147" t="s">
        <v>108</v>
      </c>
      <c r="K25" s="127">
        <v>10</v>
      </c>
      <c r="L25" s="33">
        <f>G25/K25-1</f>
        <v>-1</v>
      </c>
    </row>
    <row r="26" spans="2:12" ht="27.75" customHeight="1">
      <c r="C26" s="1430" t="s">
        <v>34</v>
      </c>
      <c r="D26" s="1431"/>
      <c r="E26" s="1432"/>
      <c r="F26" s="1426"/>
      <c r="G26" s="16"/>
      <c r="H26" s="102"/>
      <c r="I26" s="192">
        <v>657998</v>
      </c>
      <c r="J26" s="155" t="s">
        <v>108</v>
      </c>
      <c r="K26" s="193">
        <v>23922381</v>
      </c>
      <c r="L26" s="34">
        <f>G26/K26-1</f>
        <v>-1</v>
      </c>
    </row>
    <row r="27" spans="2:12">
      <c r="B27" s="1356" t="s">
        <v>35</v>
      </c>
      <c r="C27" s="1356"/>
      <c r="D27" s="1356"/>
      <c r="E27" s="1356"/>
    </row>
    <row r="28" spans="2:12" ht="11.25" customHeight="1">
      <c r="C28" s="1379" t="s">
        <v>36</v>
      </c>
      <c r="D28" s="1380"/>
      <c r="E28" s="1397"/>
      <c r="F28" s="1370" t="s">
        <v>37</v>
      </c>
      <c r="G28" s="12"/>
      <c r="H28" s="103" t="s">
        <v>10</v>
      </c>
      <c r="I28" s="128">
        <v>2214</v>
      </c>
      <c r="J28" s="146" t="s">
        <v>108</v>
      </c>
      <c r="K28" s="1422"/>
      <c r="L28" s="1420"/>
    </row>
    <row r="29" spans="2:12" ht="11.25" customHeight="1">
      <c r="C29" s="1400" t="s">
        <v>38</v>
      </c>
      <c r="D29" s="1401"/>
      <c r="E29" s="1396"/>
      <c r="F29" s="1377"/>
      <c r="G29" s="16"/>
      <c r="H29" s="104" t="s">
        <v>10</v>
      </c>
      <c r="I29" s="130">
        <v>129</v>
      </c>
      <c r="J29" s="155" t="s">
        <v>108</v>
      </c>
      <c r="K29" s="1423"/>
      <c r="L29" s="1414"/>
    </row>
    <row r="30" spans="2:12" ht="11.25" customHeight="1">
      <c r="C30" s="1357" t="s">
        <v>39</v>
      </c>
      <c r="D30" s="1358"/>
      <c r="E30" s="1359"/>
      <c r="F30" s="78"/>
      <c r="G30" s="36"/>
      <c r="H30" s="105" t="s">
        <v>10</v>
      </c>
      <c r="I30" s="130">
        <v>231</v>
      </c>
      <c r="J30" s="150" t="s">
        <v>108</v>
      </c>
      <c r="K30" s="26"/>
      <c r="L30" s="37"/>
    </row>
    <row r="31" spans="2:12">
      <c r="B31" s="1356" t="s">
        <v>40</v>
      </c>
      <c r="C31" s="1356"/>
      <c r="D31" s="1356"/>
      <c r="E31" s="1356"/>
    </row>
    <row r="32" spans="2:12" ht="13.5" customHeight="1">
      <c r="C32" s="1357" t="s">
        <v>41</v>
      </c>
      <c r="D32" s="1358"/>
      <c r="E32" s="1359"/>
      <c r="F32" s="175" t="s">
        <v>42</v>
      </c>
      <c r="G32" s="26"/>
      <c r="H32" s="106"/>
      <c r="I32" s="46">
        <v>0.02</v>
      </c>
      <c r="J32" s="150"/>
      <c r="K32" s="26"/>
      <c r="L32" s="28"/>
    </row>
    <row r="33" spans="2:12">
      <c r="B33" s="1356" t="s">
        <v>43</v>
      </c>
      <c r="C33" s="1356"/>
      <c r="D33" s="1356"/>
      <c r="E33" s="1356"/>
    </row>
    <row r="34" spans="2:12" ht="22.5" customHeight="1">
      <c r="C34" s="1379" t="s">
        <v>44</v>
      </c>
      <c r="D34" s="1380"/>
      <c r="E34" s="1397"/>
      <c r="F34" s="176"/>
      <c r="G34" s="36"/>
      <c r="H34" s="107"/>
      <c r="I34" s="194">
        <v>1884</v>
      </c>
      <c r="J34" s="156"/>
      <c r="K34" s="26"/>
      <c r="L34" s="37"/>
    </row>
    <row r="35" spans="2:12" ht="11.25" customHeight="1">
      <c r="C35" s="1382" t="s">
        <v>45</v>
      </c>
      <c r="D35" s="1383"/>
      <c r="E35" s="1388"/>
      <c r="F35" s="1370" t="s">
        <v>46</v>
      </c>
      <c r="G35" s="12"/>
      <c r="H35" s="108"/>
      <c r="I35" s="89">
        <v>1</v>
      </c>
      <c r="J35" s="157"/>
      <c r="K35" s="1417"/>
      <c r="L35" s="1420"/>
    </row>
    <row r="36" spans="2:12">
      <c r="C36" s="38"/>
      <c r="D36" s="1387" t="s">
        <v>47</v>
      </c>
      <c r="E36" s="1388"/>
      <c r="F36" s="1381"/>
      <c r="G36" s="14"/>
      <c r="H36" s="99"/>
      <c r="I36" s="131">
        <v>1</v>
      </c>
      <c r="J36" s="147"/>
      <c r="K36" s="1418"/>
      <c r="L36" s="1421"/>
    </row>
    <row r="37" spans="2:12" ht="11.25" customHeight="1">
      <c r="C37" s="39"/>
      <c r="D37" s="1395" t="s">
        <v>48</v>
      </c>
      <c r="E37" s="1396"/>
      <c r="F37" s="1377"/>
      <c r="G37" s="16"/>
      <c r="H37" s="102"/>
      <c r="I37" s="90">
        <v>1</v>
      </c>
      <c r="J37" s="155"/>
      <c r="K37" s="1419"/>
      <c r="L37" s="1414"/>
    </row>
    <row r="38" spans="2:12">
      <c r="B38" s="1356" t="s">
        <v>49</v>
      </c>
      <c r="C38" s="1356"/>
      <c r="D38" s="1356"/>
      <c r="E38" s="1356"/>
    </row>
    <row r="39" spans="2:12" ht="11.25" customHeight="1">
      <c r="C39" s="1357" t="s">
        <v>50</v>
      </c>
      <c r="D39" s="1358"/>
      <c r="E39" s="1359"/>
      <c r="F39" s="176"/>
      <c r="G39" s="40"/>
      <c r="H39" s="109"/>
      <c r="I39" s="194">
        <v>2602</v>
      </c>
      <c r="J39" s="156"/>
      <c r="K39" s="25"/>
      <c r="L39" s="37"/>
    </row>
    <row r="40" spans="2:12" ht="11.25" customHeight="1">
      <c r="C40" s="1379" t="s">
        <v>51</v>
      </c>
      <c r="D40" s="1380"/>
      <c r="E40" s="1397"/>
      <c r="F40" s="1370" t="s">
        <v>52</v>
      </c>
      <c r="G40" s="12"/>
      <c r="H40" s="108"/>
      <c r="I40" s="128">
        <v>222</v>
      </c>
      <c r="J40" s="157"/>
      <c r="K40" s="35">
        <v>227</v>
      </c>
      <c r="L40" s="18">
        <f>G40/I40-1</f>
        <v>-1</v>
      </c>
    </row>
    <row r="41" spans="2:12" ht="11.25" customHeight="1">
      <c r="C41" s="38"/>
      <c r="D41" s="1387" t="s">
        <v>48</v>
      </c>
      <c r="E41" s="1388"/>
      <c r="F41" s="1381"/>
      <c r="G41" s="14"/>
      <c r="H41" s="99"/>
      <c r="I41" s="129">
        <v>26</v>
      </c>
      <c r="J41" s="147"/>
      <c r="K41" s="4"/>
      <c r="L41" s="15"/>
    </row>
    <row r="42" spans="2:12">
      <c r="C42" s="41"/>
      <c r="D42" s="1415" t="s">
        <v>47</v>
      </c>
      <c r="E42" s="1416"/>
      <c r="F42" s="1377"/>
      <c r="G42" s="16"/>
      <c r="H42" s="102"/>
      <c r="I42" s="130">
        <v>196</v>
      </c>
      <c r="J42" s="155"/>
      <c r="K42" s="11"/>
      <c r="L42" s="17"/>
    </row>
    <row r="43" spans="2:12" ht="11.25" customHeight="1">
      <c r="C43" s="1367" t="s">
        <v>53</v>
      </c>
      <c r="D43" s="1368"/>
      <c r="E43" s="1368"/>
      <c r="F43" s="172"/>
      <c r="G43" s="19"/>
      <c r="H43" s="81"/>
      <c r="I43" s="81"/>
      <c r="J43" s="154"/>
      <c r="K43" s="19"/>
      <c r="L43" s="20"/>
    </row>
    <row r="44" spans="2:12" ht="11.25" customHeight="1">
      <c r="C44" s="42"/>
      <c r="D44" s="1373" t="s">
        <v>48</v>
      </c>
      <c r="E44" s="1373"/>
      <c r="F44" s="173"/>
      <c r="G44" s="14"/>
      <c r="H44" s="99"/>
      <c r="I44" s="131">
        <v>0</v>
      </c>
      <c r="J44" s="147"/>
      <c r="K44" s="1412"/>
      <c r="L44" s="1413"/>
    </row>
    <row r="45" spans="2:12">
      <c r="C45" s="43"/>
      <c r="D45" s="1375" t="s">
        <v>47</v>
      </c>
      <c r="E45" s="1375"/>
      <c r="F45" s="174"/>
      <c r="G45" s="16"/>
      <c r="H45" s="102"/>
      <c r="I45" s="132">
        <v>4.5999999999999999E-2</v>
      </c>
      <c r="J45" s="155"/>
      <c r="K45" s="1408"/>
      <c r="L45" s="1414"/>
    </row>
    <row r="46" spans="2:12">
      <c r="B46" s="1356" t="s">
        <v>54</v>
      </c>
      <c r="C46" s="1356"/>
      <c r="D46" s="1356"/>
      <c r="E46" s="1356"/>
    </row>
    <row r="47" spans="2:12" ht="11.25" customHeight="1">
      <c r="C47" s="1367" t="s">
        <v>55</v>
      </c>
      <c r="D47" s="1368"/>
      <c r="E47" s="1368"/>
      <c r="F47" s="1405" t="s">
        <v>56</v>
      </c>
      <c r="G47" s="12"/>
      <c r="H47" s="103" t="s">
        <v>10</v>
      </c>
      <c r="I47" s="128">
        <v>464</v>
      </c>
      <c r="J47" s="157"/>
      <c r="K47" s="1406"/>
      <c r="L47" s="1409"/>
    </row>
    <row r="48" spans="2:12" ht="11.25" customHeight="1">
      <c r="C48" s="1389" t="s">
        <v>57</v>
      </c>
      <c r="D48" s="1373"/>
      <c r="E48" s="1373"/>
      <c r="F48" s="1371"/>
      <c r="G48" s="14"/>
      <c r="H48" s="95" t="s">
        <v>10</v>
      </c>
      <c r="I48" s="129">
        <v>126</v>
      </c>
      <c r="J48" s="147"/>
      <c r="K48" s="1407"/>
      <c r="L48" s="1410"/>
    </row>
    <row r="49" spans="2:13" ht="11.25" customHeight="1">
      <c r="C49" s="1378" t="s">
        <v>58</v>
      </c>
      <c r="D49" s="1375"/>
      <c r="E49" s="1376"/>
      <c r="F49" s="1372"/>
      <c r="G49" s="16"/>
      <c r="H49" s="96" t="s">
        <v>10</v>
      </c>
      <c r="I49" s="130">
        <v>360</v>
      </c>
      <c r="J49" s="155"/>
      <c r="K49" s="1408"/>
      <c r="L49" s="1411"/>
    </row>
    <row r="50" spans="2:13" ht="23.25" customHeight="1">
      <c r="C50" s="1357" t="s">
        <v>59</v>
      </c>
      <c r="D50" s="1358"/>
      <c r="E50" s="1359"/>
      <c r="F50" s="177"/>
      <c r="G50" s="36"/>
      <c r="H50" s="107"/>
      <c r="I50" s="107">
        <v>5</v>
      </c>
      <c r="J50" s="157"/>
      <c r="K50" s="25"/>
      <c r="L50" s="37"/>
    </row>
    <row r="51" spans="2:13" ht="42" customHeight="1">
      <c r="C51" s="1402" t="s">
        <v>60</v>
      </c>
      <c r="D51" s="1403"/>
      <c r="E51" s="1404"/>
      <c r="F51" s="178" t="s">
        <v>61</v>
      </c>
      <c r="G51" s="222">
        <v>1308</v>
      </c>
      <c r="H51" s="110"/>
      <c r="I51" s="107">
        <v>634</v>
      </c>
      <c r="J51" s="150"/>
      <c r="K51" s="25"/>
      <c r="L51" s="37"/>
      <c r="M51" s="206" t="s">
        <v>499</v>
      </c>
    </row>
    <row r="52" spans="2:13">
      <c r="B52" s="1356" t="s">
        <v>62</v>
      </c>
      <c r="C52" s="1356"/>
      <c r="D52" s="1356"/>
      <c r="E52" s="1356"/>
    </row>
    <row r="53" spans="2:13" ht="21" customHeight="1">
      <c r="C53" s="1379" t="s">
        <v>500</v>
      </c>
      <c r="D53" s="1380"/>
      <c r="E53" s="1397"/>
      <c r="F53" s="54"/>
      <c r="G53" s="12"/>
      <c r="H53" s="103" t="s">
        <v>10</v>
      </c>
      <c r="I53" s="128"/>
      <c r="J53" s="158"/>
      <c r="K53" s="35"/>
      <c r="L53" s="44"/>
    </row>
    <row r="54" spans="2:13" ht="11.25" customHeight="1">
      <c r="C54" s="1400" t="s">
        <v>501</v>
      </c>
      <c r="D54" s="1401"/>
      <c r="E54" s="1396"/>
      <c r="F54" s="176"/>
      <c r="G54" s="16"/>
      <c r="H54" s="102"/>
      <c r="I54" s="130"/>
      <c r="J54" s="159"/>
      <c r="K54" s="32"/>
      <c r="L54" s="34"/>
    </row>
    <row r="55" spans="2:13">
      <c r="B55" s="1356" t="s">
        <v>63</v>
      </c>
      <c r="C55" s="1356"/>
      <c r="D55" s="1356"/>
      <c r="E55" s="1356"/>
    </row>
    <row r="56" spans="2:13" ht="11.25" customHeight="1">
      <c r="C56" s="1379" t="s">
        <v>64</v>
      </c>
      <c r="D56" s="1380"/>
      <c r="E56" s="1397"/>
      <c r="F56" s="1398"/>
      <c r="G56" s="12"/>
      <c r="H56" s="108"/>
      <c r="I56" s="128"/>
      <c r="J56" s="158"/>
      <c r="K56" s="35"/>
      <c r="L56" s="44"/>
    </row>
    <row r="57" spans="2:13" ht="11.25" customHeight="1">
      <c r="C57" s="1400" t="s">
        <v>65</v>
      </c>
      <c r="D57" s="1401"/>
      <c r="E57" s="1396"/>
      <c r="F57" s="1399"/>
      <c r="G57" s="16"/>
      <c r="H57" s="102"/>
      <c r="I57" s="130"/>
      <c r="J57" s="159"/>
      <c r="K57" s="32"/>
      <c r="L57" s="34"/>
    </row>
    <row r="58" spans="2:13">
      <c r="B58" s="1356" t="s">
        <v>66</v>
      </c>
      <c r="C58" s="1356"/>
      <c r="D58" s="1356"/>
      <c r="E58" s="1356"/>
    </row>
    <row r="59" spans="2:13" ht="11.25" customHeight="1">
      <c r="C59" s="1357" t="s">
        <v>67</v>
      </c>
      <c r="D59" s="1358"/>
      <c r="E59" s="1359"/>
      <c r="F59" s="176"/>
      <c r="G59" s="36"/>
      <c r="H59" s="107"/>
      <c r="I59" s="106">
        <v>24.8</v>
      </c>
      <c r="J59" s="150"/>
      <c r="K59" s="29"/>
      <c r="L59" s="45"/>
    </row>
    <row r="60" spans="2:13">
      <c r="B60" s="1360" t="s">
        <v>68</v>
      </c>
      <c r="C60" s="1360"/>
      <c r="D60" s="1360"/>
      <c r="E60" s="1360"/>
    </row>
    <row r="61" spans="2:13">
      <c r="B61" s="1356" t="s">
        <v>69</v>
      </c>
      <c r="C61" s="1356"/>
      <c r="D61" s="1356"/>
      <c r="E61" s="1356"/>
      <c r="H61" s="111"/>
    </row>
    <row r="62" spans="2:13" ht="16.5" customHeight="1">
      <c r="B62" s="6"/>
      <c r="C62" s="1357" t="s">
        <v>502</v>
      </c>
      <c r="D62" s="1358"/>
      <c r="E62" s="1359"/>
      <c r="F62" s="71" t="s">
        <v>70</v>
      </c>
      <c r="G62" s="198">
        <v>0.495</v>
      </c>
      <c r="H62" s="112" t="s">
        <v>10</v>
      </c>
      <c r="I62" s="242">
        <v>0.44600000000000001</v>
      </c>
      <c r="J62" s="150" t="s">
        <v>108</v>
      </c>
      <c r="K62" s="26"/>
      <c r="L62" s="37"/>
      <c r="M62" s="205" t="s">
        <v>503</v>
      </c>
    </row>
    <row r="63" spans="2:13" ht="12.75" customHeight="1">
      <c r="B63" s="6"/>
      <c r="C63" s="1357" t="s">
        <v>71</v>
      </c>
      <c r="D63" s="1358"/>
      <c r="E63" s="1359"/>
      <c r="F63" s="175" t="s">
        <v>72</v>
      </c>
      <c r="G63" s="200">
        <v>0.55600000000000005</v>
      </c>
      <c r="H63" s="112" t="s">
        <v>10</v>
      </c>
      <c r="I63" s="135">
        <v>0.54600000000000004</v>
      </c>
      <c r="J63" s="150" t="s">
        <v>108</v>
      </c>
      <c r="K63" s="26"/>
      <c r="L63" s="37"/>
    </row>
    <row r="64" spans="2:13" ht="24" customHeight="1">
      <c r="B64" s="6"/>
      <c r="C64" s="1378" t="s">
        <v>73</v>
      </c>
      <c r="D64" s="1375"/>
      <c r="E64" s="1376"/>
      <c r="F64" s="70" t="s">
        <v>74</v>
      </c>
      <c r="G64" s="200">
        <v>0.38600000000000001</v>
      </c>
      <c r="H64" s="112" t="s">
        <v>10</v>
      </c>
      <c r="I64" s="135">
        <v>0.379</v>
      </c>
      <c r="J64" s="150" t="s">
        <v>108</v>
      </c>
      <c r="K64" s="26"/>
      <c r="L64" s="37"/>
    </row>
    <row r="65" spans="2:13" ht="11.25" customHeight="1">
      <c r="C65" s="1379" t="s">
        <v>75</v>
      </c>
      <c r="D65" s="1380"/>
      <c r="E65" s="1397"/>
      <c r="F65" s="179"/>
      <c r="G65" s="31"/>
      <c r="H65" s="81"/>
      <c r="I65" s="136"/>
      <c r="J65" s="160"/>
      <c r="K65" s="19"/>
      <c r="L65" s="20"/>
    </row>
    <row r="66" spans="2:13" ht="11.25" customHeight="1">
      <c r="C66" s="38"/>
      <c r="D66" s="1387" t="s">
        <v>76</v>
      </c>
      <c r="E66" s="1388"/>
      <c r="F66" s="1377" t="s">
        <v>77</v>
      </c>
      <c r="G66" s="199">
        <v>0.317</v>
      </c>
      <c r="H66" s="98" t="s">
        <v>10</v>
      </c>
      <c r="I66" s="137">
        <v>0.27100000000000002</v>
      </c>
      <c r="J66" s="147" t="s">
        <v>108</v>
      </c>
      <c r="K66" s="4"/>
      <c r="L66" s="15"/>
    </row>
    <row r="67" spans="2:13" ht="11.25" customHeight="1">
      <c r="C67" s="38"/>
      <c r="D67" s="1387" t="s">
        <v>78</v>
      </c>
      <c r="E67" s="1388"/>
      <c r="F67" s="1394"/>
      <c r="G67" s="199">
        <v>0.315</v>
      </c>
      <c r="H67" s="95" t="s">
        <v>10</v>
      </c>
      <c r="I67" s="137">
        <v>0.29299999999999998</v>
      </c>
      <c r="J67" s="147" t="s">
        <v>108</v>
      </c>
      <c r="K67" s="4"/>
      <c r="L67" s="15"/>
    </row>
    <row r="68" spans="2:13" ht="11.25" customHeight="1">
      <c r="C68" s="1382" t="s">
        <v>79</v>
      </c>
      <c r="D68" s="1383"/>
      <c r="E68" s="1388"/>
      <c r="F68" s="1394"/>
      <c r="G68" s="22"/>
      <c r="I68" s="138"/>
      <c r="J68" s="161"/>
      <c r="L68" s="21"/>
    </row>
    <row r="69" spans="2:13" ht="11.25" customHeight="1">
      <c r="C69" s="38"/>
      <c r="D69" s="1387" t="s">
        <v>80</v>
      </c>
      <c r="E69" s="1388"/>
      <c r="F69" s="1394"/>
      <c r="G69" s="201">
        <v>0.216</v>
      </c>
      <c r="H69" s="98" t="s">
        <v>10</v>
      </c>
      <c r="I69" s="137">
        <v>0.21299999999999999</v>
      </c>
      <c r="J69" s="147" t="s">
        <v>108</v>
      </c>
      <c r="K69" s="4"/>
      <c r="L69" s="15"/>
    </row>
    <row r="70" spans="2:13" ht="11.25" customHeight="1">
      <c r="C70" s="38"/>
      <c r="D70" s="1387" t="s">
        <v>81</v>
      </c>
      <c r="E70" s="1388"/>
      <c r="F70" s="1394"/>
      <c r="G70" s="201">
        <v>0.184</v>
      </c>
      <c r="H70" s="95" t="s">
        <v>10</v>
      </c>
      <c r="I70" s="137">
        <v>0.17899999999999999</v>
      </c>
      <c r="J70" s="147" t="s">
        <v>108</v>
      </c>
      <c r="K70" s="4"/>
      <c r="L70" s="15"/>
    </row>
    <row r="71" spans="2:13" ht="11.25" customHeight="1">
      <c r="C71" s="1382" t="s">
        <v>82</v>
      </c>
      <c r="D71" s="1383"/>
      <c r="E71" s="1388"/>
      <c r="F71" s="1394"/>
      <c r="G71" s="22"/>
      <c r="I71" s="138"/>
      <c r="J71" s="161"/>
      <c r="L71" s="21"/>
    </row>
    <row r="72" spans="2:13" ht="11.25" customHeight="1">
      <c r="C72" s="38"/>
      <c r="D72" s="1387" t="s">
        <v>83</v>
      </c>
      <c r="E72" s="1388"/>
      <c r="F72" s="1394"/>
      <c r="G72" s="199">
        <v>0.32600000000000001</v>
      </c>
      <c r="H72" s="98" t="s">
        <v>10</v>
      </c>
      <c r="I72" s="137">
        <v>0.29399999999999998</v>
      </c>
      <c r="J72" s="147" t="s">
        <v>108</v>
      </c>
      <c r="K72" s="4"/>
      <c r="L72" s="15"/>
    </row>
    <row r="73" spans="2:13" ht="11.25" customHeight="1">
      <c r="C73" s="39"/>
      <c r="D73" s="1395" t="s">
        <v>84</v>
      </c>
      <c r="E73" s="1396"/>
      <c r="F73" s="1394"/>
      <c r="G73" s="199">
        <v>0.26800000000000002</v>
      </c>
      <c r="H73" s="196" t="s">
        <v>10</v>
      </c>
      <c r="I73" s="139">
        <v>0.218</v>
      </c>
      <c r="J73" s="162" t="s">
        <v>108</v>
      </c>
      <c r="K73" s="11"/>
      <c r="L73" s="17"/>
    </row>
    <row r="74" spans="2:13" ht="10.199999999999999" customHeight="1">
      <c r="C74" s="1357" t="s">
        <v>504</v>
      </c>
      <c r="D74" s="1358"/>
      <c r="E74" s="1359"/>
      <c r="F74" s="176"/>
      <c r="G74" s="40"/>
      <c r="H74" s="105" t="s">
        <v>10</v>
      </c>
      <c r="I74" s="77"/>
      <c r="J74" s="163"/>
      <c r="K74" s="25"/>
      <c r="L74" s="37"/>
    </row>
    <row r="75" spans="2:13" ht="11.25" customHeight="1">
      <c r="C75" s="1357" t="s">
        <v>92</v>
      </c>
      <c r="D75" s="1358"/>
      <c r="E75" s="1359"/>
      <c r="F75" s="71" t="s">
        <v>93</v>
      </c>
      <c r="G75" s="203">
        <v>0.11</v>
      </c>
      <c r="H75" s="106"/>
      <c r="I75" s="77">
        <v>0.39</v>
      </c>
      <c r="J75" s="162"/>
      <c r="K75" s="25"/>
      <c r="L75" s="37"/>
      <c r="M75" s="205" t="s">
        <v>505</v>
      </c>
    </row>
    <row r="76" spans="2:13">
      <c r="B76" s="1356" t="s">
        <v>94</v>
      </c>
      <c r="C76" s="1356"/>
      <c r="D76" s="1356"/>
      <c r="E76" s="1356"/>
    </row>
    <row r="77" spans="2:13" ht="45.75" customHeight="1">
      <c r="C77" s="1357" t="s">
        <v>95</v>
      </c>
      <c r="D77" s="1358"/>
      <c r="E77" s="1359"/>
      <c r="F77" s="180" t="s">
        <v>96</v>
      </c>
      <c r="G77" s="46">
        <v>0.81</v>
      </c>
      <c r="H77" s="106"/>
      <c r="I77" s="46">
        <v>0.81</v>
      </c>
      <c r="J77" s="164"/>
      <c r="K77" s="25"/>
      <c r="L77" s="37"/>
    </row>
    <row r="78" spans="2:13">
      <c r="B78" s="1356" t="s">
        <v>97</v>
      </c>
      <c r="C78" s="1356"/>
      <c r="D78" s="1356"/>
      <c r="E78" s="1356"/>
      <c r="J78" s="165"/>
    </row>
    <row r="79" spans="2:13" ht="22.5" customHeight="1">
      <c r="C79" s="1357" t="s">
        <v>98</v>
      </c>
      <c r="D79" s="1358"/>
      <c r="E79" s="1359"/>
      <c r="F79" s="71" t="s">
        <v>99</v>
      </c>
      <c r="G79" s="202">
        <v>0.73</v>
      </c>
      <c r="H79" s="46"/>
      <c r="I79" s="46">
        <v>0.67</v>
      </c>
      <c r="J79" s="150"/>
      <c r="K79" s="25"/>
      <c r="L79" s="37"/>
    </row>
    <row r="80" spans="2:13">
      <c r="B80" s="1356" t="s">
        <v>100</v>
      </c>
      <c r="C80" s="1356"/>
      <c r="D80" s="1356"/>
      <c r="E80" s="1356"/>
    </row>
    <row r="81" spans="2:13" ht="11.25" customHeight="1">
      <c r="C81" s="1357" t="s">
        <v>101</v>
      </c>
      <c r="D81" s="1358"/>
      <c r="E81" s="1359"/>
      <c r="F81" s="181"/>
      <c r="G81" s="40"/>
      <c r="H81" s="109"/>
      <c r="I81" s="46"/>
      <c r="J81" s="166"/>
      <c r="K81" s="25"/>
      <c r="L81" s="37"/>
    </row>
    <row r="82" spans="2:13">
      <c r="B82" s="1356" t="s">
        <v>102</v>
      </c>
      <c r="C82" s="1356"/>
      <c r="D82" s="1356"/>
      <c r="E82" s="1356"/>
    </row>
    <row r="83" spans="2:13" ht="33.75" customHeight="1">
      <c r="C83" s="1357" t="s">
        <v>103</v>
      </c>
      <c r="D83" s="1358"/>
      <c r="E83" s="1359"/>
      <c r="F83" s="71" t="s">
        <v>104</v>
      </c>
      <c r="G83" s="47">
        <v>1</v>
      </c>
      <c r="H83" s="47"/>
      <c r="I83" s="47">
        <v>1</v>
      </c>
      <c r="J83" s="164"/>
      <c r="K83" s="48"/>
      <c r="L83" s="49"/>
    </row>
    <row r="84" spans="2:13" ht="15.75" customHeight="1">
      <c r="B84" s="6"/>
      <c r="C84" s="1367" t="s">
        <v>105</v>
      </c>
      <c r="D84" s="1368"/>
      <c r="E84" s="1368"/>
      <c r="F84" s="1370" t="s">
        <v>104</v>
      </c>
      <c r="G84" s="19"/>
      <c r="H84" s="81"/>
      <c r="I84" s="81"/>
      <c r="J84" s="154"/>
      <c r="K84" s="19"/>
      <c r="L84" s="20"/>
    </row>
    <row r="85" spans="2:13" ht="17.7" customHeight="1">
      <c r="C85" s="42"/>
      <c r="D85" s="1390" t="s">
        <v>107</v>
      </c>
      <c r="E85" s="1391"/>
      <c r="F85" s="1381"/>
      <c r="G85" s="137">
        <v>-1.6E-2</v>
      </c>
      <c r="H85" s="186" t="s">
        <v>10</v>
      </c>
      <c r="I85" s="137">
        <v>1.4999999999999999E-2</v>
      </c>
      <c r="J85" s="147" t="s">
        <v>108</v>
      </c>
      <c r="K85" s="4"/>
      <c r="L85" s="15"/>
    </row>
    <row r="86" spans="2:13" ht="21" customHeight="1">
      <c r="C86" s="42"/>
      <c r="D86" s="1390" t="s">
        <v>109</v>
      </c>
      <c r="E86" s="1391"/>
      <c r="F86" s="1381"/>
      <c r="G86" s="137">
        <v>-0.156</v>
      </c>
      <c r="H86" s="186" t="s">
        <v>10</v>
      </c>
      <c r="I86" s="137">
        <v>-0.254</v>
      </c>
      <c r="J86" s="147" t="s">
        <v>108</v>
      </c>
      <c r="K86" s="4"/>
      <c r="L86" s="15"/>
      <c r="M86" s="210" t="s">
        <v>506</v>
      </c>
    </row>
    <row r="87" spans="2:13" ht="12.75" customHeight="1">
      <c r="B87" s="6"/>
      <c r="C87" s="1389" t="s">
        <v>110</v>
      </c>
      <c r="D87" s="1373"/>
      <c r="E87" s="1373"/>
      <c r="F87" s="1381"/>
      <c r="L87" s="21"/>
    </row>
    <row r="88" spans="2:13" ht="20.100000000000001" customHeight="1">
      <c r="C88" s="42"/>
      <c r="D88" s="1390" t="s">
        <v>111</v>
      </c>
      <c r="E88" s="1391"/>
      <c r="F88" s="1381"/>
      <c r="G88" s="137">
        <v>3.2000000000000001E-2</v>
      </c>
      <c r="H88" s="98" t="s">
        <v>10</v>
      </c>
      <c r="I88" s="137">
        <v>2.9000000000000001E-2</v>
      </c>
      <c r="J88" s="147" t="s">
        <v>108</v>
      </c>
      <c r="K88" s="4"/>
      <c r="L88" s="15"/>
    </row>
    <row r="89" spans="2:13" ht="42.75" customHeight="1">
      <c r="C89" s="42"/>
      <c r="D89" s="1390" t="s">
        <v>112</v>
      </c>
      <c r="E89" s="1391"/>
      <c r="F89" s="1381"/>
      <c r="G89" s="137">
        <v>0.60299999999999998</v>
      </c>
      <c r="H89" s="95" t="s">
        <v>10</v>
      </c>
      <c r="I89" s="137">
        <v>0.46500000000000002</v>
      </c>
      <c r="J89" s="147" t="s">
        <v>108</v>
      </c>
      <c r="K89" s="4"/>
      <c r="L89" s="15"/>
      <c r="M89" s="211" t="s">
        <v>507</v>
      </c>
    </row>
    <row r="90" spans="2:13" ht="12.75" customHeight="1">
      <c r="B90" s="6"/>
      <c r="C90" s="1389" t="s">
        <v>113</v>
      </c>
      <c r="D90" s="1373"/>
      <c r="E90" s="1373"/>
      <c r="F90" s="1381"/>
      <c r="L90" s="21"/>
    </row>
    <row r="91" spans="2:13" ht="23.7" customHeight="1">
      <c r="C91" s="42"/>
      <c r="D91" s="1390" t="s">
        <v>114</v>
      </c>
      <c r="E91" s="1391"/>
      <c r="F91" s="1381"/>
      <c r="G91" s="137">
        <v>0.126</v>
      </c>
      <c r="H91" s="98" t="s">
        <v>10</v>
      </c>
      <c r="I91" s="137">
        <v>0.13500000000000001</v>
      </c>
      <c r="J91" s="147" t="s">
        <v>108</v>
      </c>
      <c r="K91" s="4"/>
      <c r="L91" s="15"/>
    </row>
    <row r="92" spans="2:13" ht="23.7" customHeight="1">
      <c r="C92" s="42"/>
      <c r="D92" s="1390" t="s">
        <v>115</v>
      </c>
      <c r="E92" s="1391"/>
      <c r="F92" s="1381"/>
      <c r="G92" s="137">
        <v>-0.35399999999999998</v>
      </c>
      <c r="H92" s="95" t="s">
        <v>10</v>
      </c>
      <c r="I92" s="137">
        <v>-0.23499999999999999</v>
      </c>
      <c r="J92" s="147" t="s">
        <v>108</v>
      </c>
      <c r="K92" s="4"/>
      <c r="L92" s="15"/>
      <c r="M92" s="210" t="s">
        <v>508</v>
      </c>
    </row>
    <row r="93" spans="2:13" ht="12.75" customHeight="1">
      <c r="B93" s="6"/>
      <c r="C93" s="1389" t="s">
        <v>116</v>
      </c>
      <c r="D93" s="1373"/>
      <c r="E93" s="1373"/>
      <c r="F93" s="1381"/>
      <c r="L93" s="21"/>
    </row>
    <row r="94" spans="2:13" ht="21" customHeight="1">
      <c r="C94" s="42"/>
      <c r="D94" s="1390" t="s">
        <v>117</v>
      </c>
      <c r="E94" s="1391"/>
      <c r="F94" s="1381"/>
      <c r="G94" s="137">
        <v>6.0999999999999999E-2</v>
      </c>
      <c r="H94" s="98" t="s">
        <v>10</v>
      </c>
      <c r="I94" s="137">
        <v>0.08</v>
      </c>
      <c r="J94" s="147" t="s">
        <v>108</v>
      </c>
      <c r="K94" s="4"/>
      <c r="L94" s="15"/>
    </row>
    <row r="95" spans="2:13" ht="21" customHeight="1">
      <c r="C95" s="43"/>
      <c r="D95" s="1392" t="s">
        <v>118</v>
      </c>
      <c r="E95" s="1393"/>
      <c r="F95" s="1377"/>
      <c r="G95" s="139">
        <v>9.4E-2</v>
      </c>
      <c r="H95" s="113" t="s">
        <v>10</v>
      </c>
      <c r="I95" s="139">
        <v>9.9000000000000005E-2</v>
      </c>
      <c r="J95" s="155" t="s">
        <v>108</v>
      </c>
      <c r="K95" s="11"/>
      <c r="L95" s="17"/>
    </row>
    <row r="96" spans="2:13">
      <c r="B96" s="1360" t="s">
        <v>119</v>
      </c>
      <c r="C96" s="1360"/>
      <c r="D96" s="1360"/>
      <c r="E96" s="1360"/>
    </row>
    <row r="97" spans="2:13">
      <c r="B97" s="1356" t="s">
        <v>509</v>
      </c>
      <c r="C97" s="1356"/>
      <c r="D97" s="1356"/>
      <c r="E97" s="1356"/>
    </row>
    <row r="98" spans="2:13" ht="11.25" customHeight="1">
      <c r="C98" s="1357" t="s">
        <v>121</v>
      </c>
      <c r="D98" s="1358"/>
      <c r="E98" s="1359"/>
      <c r="F98" s="176"/>
      <c r="G98" s="40"/>
      <c r="H98" s="109"/>
      <c r="I98" s="140">
        <v>1</v>
      </c>
      <c r="J98" s="150"/>
      <c r="K98" s="26"/>
      <c r="L98" s="37"/>
    </row>
    <row r="99" spans="2:13" ht="11.25" customHeight="1">
      <c r="C99" s="1357" t="s">
        <v>510</v>
      </c>
      <c r="D99" s="1358"/>
      <c r="E99" s="1359"/>
      <c r="F99" s="52" t="s">
        <v>122</v>
      </c>
      <c r="G99" s="40"/>
      <c r="H99" s="105" t="s">
        <v>10</v>
      </c>
      <c r="I99" s="140">
        <v>0.1</v>
      </c>
      <c r="J99" s="167"/>
      <c r="K99" s="26"/>
      <c r="L99" s="37"/>
    </row>
    <row r="100" spans="2:13" ht="11.25" customHeight="1">
      <c r="C100" s="1357" t="s">
        <v>123</v>
      </c>
      <c r="D100" s="1358"/>
      <c r="E100" s="1359"/>
      <c r="F100" s="176"/>
      <c r="G100" s="40"/>
      <c r="H100" s="109"/>
      <c r="I100" s="140"/>
      <c r="J100" s="168"/>
      <c r="K100" s="26"/>
      <c r="L100" s="37"/>
    </row>
    <row r="101" spans="2:13">
      <c r="B101" s="1356" t="s">
        <v>124</v>
      </c>
      <c r="C101" s="1356"/>
      <c r="D101" s="1356"/>
      <c r="E101" s="1356"/>
    </row>
    <row r="102" spans="2:13" ht="11.25" customHeight="1">
      <c r="B102" s="3"/>
      <c r="C102" s="1379" t="s">
        <v>125</v>
      </c>
      <c r="D102" s="1380"/>
      <c r="E102" s="1380"/>
      <c r="F102" s="1370" t="s">
        <v>126</v>
      </c>
      <c r="G102" s="40"/>
      <c r="H102" s="213"/>
      <c r="I102" s="213"/>
      <c r="J102" s="165"/>
      <c r="K102" s="27"/>
      <c r="L102" s="28"/>
    </row>
    <row r="103" spans="2:13">
      <c r="C103" s="38"/>
      <c r="D103" s="7" t="s">
        <v>127</v>
      </c>
      <c r="E103" s="5"/>
      <c r="F103" s="1381"/>
      <c r="G103" s="214">
        <v>0.99999927020000001</v>
      </c>
      <c r="H103" s="99"/>
      <c r="I103" s="133">
        <v>0.99999970000000005</v>
      </c>
      <c r="J103" s="147"/>
      <c r="K103" s="4"/>
      <c r="L103" s="15"/>
      <c r="M103" s="205"/>
    </row>
    <row r="104" spans="2:13">
      <c r="C104" s="38"/>
      <c r="D104" s="7" t="s">
        <v>128</v>
      </c>
      <c r="E104" s="5"/>
      <c r="F104" s="1381"/>
      <c r="G104" s="212">
        <v>1</v>
      </c>
      <c r="H104" s="99"/>
      <c r="I104" s="133">
        <v>1</v>
      </c>
      <c r="J104" s="147"/>
      <c r="K104" s="4"/>
      <c r="L104" s="15"/>
      <c r="M104" s="205"/>
    </row>
    <row r="105" spans="2:13">
      <c r="C105" s="38"/>
      <c r="D105" s="7" t="s">
        <v>129</v>
      </c>
      <c r="E105" s="5"/>
      <c r="F105" s="1381"/>
      <c r="G105" s="224">
        <v>0.99958941000000001</v>
      </c>
      <c r="H105" s="99"/>
      <c r="I105" s="133">
        <v>0.99954290000000001</v>
      </c>
      <c r="J105" s="147"/>
      <c r="K105" s="4"/>
      <c r="L105" s="15"/>
      <c r="M105" s="237" t="s">
        <v>511</v>
      </c>
    </row>
    <row r="106" spans="2:13">
      <c r="C106" s="38"/>
      <c r="D106" s="7" t="s">
        <v>130</v>
      </c>
      <c r="E106" s="5"/>
      <c r="F106" s="1381"/>
      <c r="G106" s="224">
        <v>0.99934719999999999</v>
      </c>
      <c r="H106" s="99"/>
      <c r="I106" s="133">
        <v>0.99919769999999997</v>
      </c>
      <c r="J106" s="147"/>
      <c r="K106" s="4"/>
      <c r="L106" s="15"/>
      <c r="M106" s="237" t="s">
        <v>512</v>
      </c>
    </row>
    <row r="107" spans="2:13" ht="11.25" customHeight="1">
      <c r="C107" s="1382" t="s">
        <v>131</v>
      </c>
      <c r="D107" s="1383"/>
      <c r="E107" s="1383"/>
      <c r="F107" s="1381"/>
      <c r="G107" s="22"/>
      <c r="I107" s="82"/>
      <c r="J107" s="169"/>
      <c r="L107" s="21"/>
    </row>
    <row r="108" spans="2:13" ht="91.8">
      <c r="C108" s="38"/>
      <c r="D108" s="7" t="s">
        <v>132</v>
      </c>
      <c r="E108" s="5"/>
      <c r="F108" s="1381"/>
      <c r="G108" s="225">
        <v>0.61299999999999999</v>
      </c>
      <c r="H108" s="99"/>
      <c r="I108" s="133">
        <v>0.95403260000000001</v>
      </c>
      <c r="J108" s="147"/>
      <c r="K108" s="4"/>
      <c r="L108" s="15"/>
      <c r="M108" s="211" t="s">
        <v>513</v>
      </c>
    </row>
    <row r="109" spans="2:13" ht="61.2">
      <c r="C109" s="38"/>
      <c r="D109" s="7" t="s">
        <v>133</v>
      </c>
      <c r="E109" s="5"/>
      <c r="F109" s="1381"/>
      <c r="G109" s="225">
        <v>0.90400000000000003</v>
      </c>
      <c r="H109" s="99"/>
      <c r="I109" s="133">
        <v>0.96547640000000001</v>
      </c>
      <c r="J109" s="147"/>
      <c r="K109" s="4"/>
      <c r="L109" s="15"/>
      <c r="M109" s="237" t="s">
        <v>514</v>
      </c>
    </row>
    <row r="110" spans="2:13" ht="51">
      <c r="C110" s="38"/>
      <c r="D110" s="7" t="s">
        <v>134</v>
      </c>
      <c r="E110" s="5"/>
      <c r="F110" s="1381"/>
      <c r="G110" s="225">
        <v>0.63300000000000001</v>
      </c>
      <c r="H110" s="99"/>
      <c r="I110" s="133" t="s">
        <v>135</v>
      </c>
      <c r="J110" s="147"/>
      <c r="K110" s="4"/>
      <c r="L110" s="15"/>
      <c r="M110" s="237" t="s">
        <v>515</v>
      </c>
    </row>
    <row r="111" spans="2:13" ht="122.4">
      <c r="C111" s="38"/>
      <c r="D111" s="7" t="s">
        <v>136</v>
      </c>
      <c r="E111" s="5"/>
      <c r="F111" s="1381"/>
      <c r="G111" s="225">
        <v>0.80400000000000005</v>
      </c>
      <c r="H111" s="99"/>
      <c r="I111" s="133">
        <v>0.7511293</v>
      </c>
      <c r="J111" s="147"/>
      <c r="K111" s="4"/>
      <c r="L111" s="15"/>
      <c r="M111" s="211" t="s">
        <v>516</v>
      </c>
    </row>
    <row r="112" spans="2:13" ht="30.6">
      <c r="C112" s="39"/>
      <c r="D112" s="50" t="s">
        <v>137</v>
      </c>
      <c r="E112" s="51"/>
      <c r="F112" s="1377"/>
      <c r="G112" s="208">
        <v>0.99</v>
      </c>
      <c r="H112" s="102"/>
      <c r="I112" s="134">
        <v>0.99223740000000005</v>
      </c>
      <c r="J112" s="155"/>
      <c r="K112" s="11"/>
      <c r="L112" s="17"/>
      <c r="M112" s="237" t="s">
        <v>517</v>
      </c>
    </row>
    <row r="113" spans="2:13">
      <c r="B113" s="1356" t="s">
        <v>138</v>
      </c>
      <c r="C113" s="1356"/>
      <c r="D113" s="1356"/>
      <c r="E113" s="1356"/>
    </row>
    <row r="114" spans="2:13">
      <c r="C114" s="1367"/>
      <c r="D114" s="1368"/>
      <c r="E114" s="1368"/>
      <c r="F114" s="1384" t="s">
        <v>139</v>
      </c>
      <c r="G114" s="31"/>
      <c r="H114" s="81"/>
      <c r="I114" s="81"/>
      <c r="J114" s="154"/>
      <c r="K114" s="19"/>
      <c r="L114" s="20"/>
    </row>
    <row r="115" spans="2:13" ht="13.5" customHeight="1">
      <c r="C115" s="42"/>
      <c r="D115" s="1387" t="s">
        <v>140</v>
      </c>
      <c r="E115" s="1388"/>
      <c r="F115" s="1385"/>
      <c r="G115" s="215">
        <v>29.04</v>
      </c>
      <c r="H115" s="98" t="s">
        <v>10</v>
      </c>
      <c r="I115" s="83">
        <v>29.52</v>
      </c>
      <c r="J115" s="147" t="s">
        <v>108</v>
      </c>
      <c r="K115" s="4"/>
      <c r="L115" s="15"/>
      <c r="M115" s="205" t="s">
        <v>518</v>
      </c>
    </row>
    <row r="116" spans="2:13" ht="11.25" customHeight="1">
      <c r="C116" s="1389" t="s">
        <v>141</v>
      </c>
      <c r="D116" s="1373"/>
      <c r="E116" s="1373"/>
      <c r="F116" s="1385"/>
      <c r="G116" s="22"/>
      <c r="L116" s="21"/>
    </row>
    <row r="117" spans="2:13" ht="24.75" customHeight="1">
      <c r="C117" s="42"/>
      <c r="D117" s="59"/>
      <c r="E117" s="60" t="s">
        <v>142</v>
      </c>
      <c r="F117" s="1385"/>
      <c r="G117" s="221" t="s">
        <v>143</v>
      </c>
      <c r="H117" s="98" t="s">
        <v>10</v>
      </c>
      <c r="I117" s="84" t="s">
        <v>519</v>
      </c>
      <c r="J117" s="147" t="s">
        <v>108</v>
      </c>
      <c r="K117" s="4"/>
      <c r="L117" s="15"/>
      <c r="M117" s="205" t="s">
        <v>520</v>
      </c>
    </row>
    <row r="118" spans="2:13">
      <c r="C118" s="42"/>
      <c r="D118" s="59"/>
      <c r="E118" s="67" t="s">
        <v>145</v>
      </c>
      <c r="F118" s="1385"/>
      <c r="G118" s="221" t="s">
        <v>146</v>
      </c>
      <c r="H118" s="98" t="s">
        <v>10</v>
      </c>
      <c r="I118" s="84" t="s">
        <v>521</v>
      </c>
      <c r="J118" s="147" t="s">
        <v>108</v>
      </c>
      <c r="K118" s="4"/>
      <c r="L118" s="15"/>
      <c r="M118" s="205" t="s">
        <v>520</v>
      </c>
    </row>
    <row r="119" spans="2:13">
      <c r="C119" s="42"/>
      <c r="D119" s="59"/>
      <c r="E119" s="67" t="s">
        <v>148</v>
      </c>
      <c r="F119" s="1385"/>
      <c r="G119" s="221" t="s">
        <v>149</v>
      </c>
      <c r="H119" s="98" t="s">
        <v>10</v>
      </c>
      <c r="I119" s="84" t="s">
        <v>522</v>
      </c>
      <c r="J119" s="147" t="s">
        <v>108</v>
      </c>
      <c r="K119" s="4"/>
      <c r="L119" s="15"/>
      <c r="M119" s="205" t="s">
        <v>520</v>
      </c>
    </row>
    <row r="120" spans="2:13">
      <c r="C120" s="43"/>
      <c r="D120" s="61"/>
      <c r="E120" s="68" t="s">
        <v>151</v>
      </c>
      <c r="F120" s="1386"/>
      <c r="G120" s="222" t="s">
        <v>152</v>
      </c>
      <c r="H120" s="115" t="s">
        <v>10</v>
      </c>
      <c r="I120" s="85" t="s">
        <v>153</v>
      </c>
      <c r="J120" s="155" t="s">
        <v>108</v>
      </c>
      <c r="K120" s="11"/>
      <c r="L120" s="17"/>
      <c r="M120" s="205" t="s">
        <v>520</v>
      </c>
    </row>
    <row r="121" spans="2:13">
      <c r="B121" s="1356" t="s">
        <v>154</v>
      </c>
      <c r="C121" s="1356"/>
      <c r="D121" s="1356"/>
      <c r="E121" s="1356"/>
    </row>
    <row r="122" spans="2:13" ht="67.5" customHeight="1">
      <c r="C122" s="1357" t="s">
        <v>155</v>
      </c>
      <c r="D122" s="1358"/>
      <c r="E122" s="1359"/>
      <c r="F122" s="53" t="s">
        <v>156</v>
      </c>
      <c r="G122" s="141">
        <v>0.624</v>
      </c>
      <c r="H122" s="107"/>
      <c r="I122" s="141">
        <v>0.66200000000000003</v>
      </c>
      <c r="J122" s="150"/>
      <c r="K122" s="29"/>
      <c r="L122" s="45"/>
      <c r="M122" s="223" t="s">
        <v>523</v>
      </c>
    </row>
    <row r="123" spans="2:13">
      <c r="B123" s="1356" t="s">
        <v>157</v>
      </c>
      <c r="C123" s="1356"/>
      <c r="D123" s="1356"/>
      <c r="E123" s="1356"/>
    </row>
    <row r="124" spans="2:13" ht="18.75" customHeight="1">
      <c r="B124" s="6"/>
      <c r="C124" s="1357" t="s">
        <v>158</v>
      </c>
      <c r="D124" s="1358"/>
      <c r="E124" s="1359"/>
      <c r="F124" s="52" t="s">
        <v>159</v>
      </c>
      <c r="G124" s="226"/>
      <c r="H124" s="107"/>
      <c r="I124" s="171">
        <v>18050</v>
      </c>
      <c r="J124" s="150"/>
      <c r="K124" s="29"/>
      <c r="L124" s="45"/>
      <c r="M124" s="240" t="s">
        <v>524</v>
      </c>
    </row>
    <row r="125" spans="2:13">
      <c r="B125" s="1356" t="s">
        <v>161</v>
      </c>
      <c r="C125" s="1356"/>
      <c r="D125" s="1356"/>
      <c r="E125" s="1356"/>
    </row>
    <row r="126" spans="2:13" ht="105.75" customHeight="1">
      <c r="B126" s="6"/>
      <c r="C126" s="1357" t="s">
        <v>162</v>
      </c>
      <c r="D126" s="1358"/>
      <c r="E126" s="1359"/>
      <c r="F126" s="71" t="s">
        <v>163</v>
      </c>
      <c r="G126" s="241">
        <v>3972</v>
      </c>
      <c r="H126" s="107"/>
      <c r="I126" s="171">
        <v>1261</v>
      </c>
      <c r="J126" s="150"/>
      <c r="K126" s="29"/>
      <c r="L126" s="45"/>
      <c r="M126" s="230" t="s">
        <v>525</v>
      </c>
    </row>
    <row r="127" spans="2:13">
      <c r="B127" s="1360" t="s">
        <v>165</v>
      </c>
      <c r="C127" s="1360"/>
      <c r="D127" s="1360"/>
      <c r="E127" s="1360"/>
    </row>
    <row r="128" spans="2:13">
      <c r="B128" s="1356" t="s">
        <v>166</v>
      </c>
      <c r="C128" s="1356"/>
      <c r="D128" s="1356"/>
      <c r="E128" s="1356"/>
    </row>
    <row r="129" spans="2:13" ht="22.5" customHeight="1">
      <c r="C129" s="1367" t="s">
        <v>167</v>
      </c>
      <c r="D129" s="1368"/>
      <c r="E129" s="1369"/>
      <c r="F129" s="1370" t="s">
        <v>168</v>
      </c>
      <c r="G129" s="229">
        <v>0.84</v>
      </c>
      <c r="H129" s="107"/>
      <c r="I129" s="46">
        <v>0.91</v>
      </c>
      <c r="J129" s="150"/>
      <c r="K129" s="29"/>
      <c r="L129" s="45"/>
      <c r="M129" s="233" t="s">
        <v>526</v>
      </c>
    </row>
    <row r="130" spans="2:13" ht="11.25" customHeight="1">
      <c r="C130" s="1378" t="s">
        <v>169</v>
      </c>
      <c r="D130" s="1375"/>
      <c r="E130" s="1376"/>
      <c r="F130" s="1377"/>
      <c r="G130" s="228">
        <v>0.91</v>
      </c>
      <c r="H130" s="107"/>
      <c r="I130" s="46">
        <v>0.9</v>
      </c>
      <c r="J130" s="150"/>
      <c r="K130" s="29"/>
      <c r="L130" s="45"/>
      <c r="M130" s="236" t="s">
        <v>527</v>
      </c>
    </row>
    <row r="131" spans="2:13" ht="22.5" customHeight="1">
      <c r="B131" s="8"/>
      <c r="C131" s="1357" t="s">
        <v>170</v>
      </c>
      <c r="D131" s="1358"/>
      <c r="E131" s="1359"/>
      <c r="F131" s="53" t="s">
        <v>171</v>
      </c>
      <c r="G131" s="228">
        <v>0.54</v>
      </c>
      <c r="H131" s="112" t="s">
        <v>10</v>
      </c>
      <c r="I131" s="77">
        <v>0.49</v>
      </c>
      <c r="J131" s="150"/>
      <c r="K131" s="29"/>
      <c r="L131" s="45"/>
      <c r="M131" s="237" t="s">
        <v>528</v>
      </c>
    </row>
    <row r="132" spans="2:13">
      <c r="B132" s="1356" t="s">
        <v>172</v>
      </c>
      <c r="C132" s="1356"/>
      <c r="D132" s="1356"/>
      <c r="E132" s="1356"/>
    </row>
    <row r="133" spans="2:13" ht="21" customHeight="1">
      <c r="C133" s="1357" t="s">
        <v>173</v>
      </c>
      <c r="D133" s="1358"/>
      <c r="E133" s="1359"/>
      <c r="F133" s="53" t="s">
        <v>174</v>
      </c>
      <c r="G133" s="239" t="s">
        <v>529</v>
      </c>
      <c r="H133" s="107"/>
      <c r="I133" s="142" t="s">
        <v>175</v>
      </c>
      <c r="J133" s="150"/>
      <c r="K133" s="29"/>
      <c r="L133" s="45"/>
    </row>
    <row r="134" spans="2:13">
      <c r="B134" s="1356" t="s">
        <v>530</v>
      </c>
      <c r="C134" s="1356"/>
      <c r="D134" s="1356"/>
      <c r="E134" s="1356"/>
    </row>
    <row r="135" spans="2:13" ht="11.25" customHeight="1">
      <c r="B135" s="9"/>
      <c r="C135" s="1367" t="s">
        <v>531</v>
      </c>
      <c r="D135" s="1368"/>
      <c r="E135" s="1369"/>
      <c r="F135" s="1370" t="s">
        <v>178</v>
      </c>
      <c r="G135" s="12"/>
      <c r="H135" s="108"/>
      <c r="I135" s="86" t="s">
        <v>532</v>
      </c>
      <c r="J135" s="157"/>
      <c r="K135" s="10"/>
      <c r="L135" s="13"/>
    </row>
    <row r="136" spans="2:13" ht="11.25" customHeight="1">
      <c r="C136" s="42"/>
      <c r="D136" s="1373" t="s">
        <v>533</v>
      </c>
      <c r="E136" s="1374"/>
      <c r="F136" s="1371"/>
      <c r="G136" s="14"/>
      <c r="H136" s="99"/>
      <c r="I136" s="87" t="s">
        <v>534</v>
      </c>
      <c r="J136" s="147"/>
      <c r="K136" s="4"/>
      <c r="L136" s="15"/>
    </row>
    <row r="137" spans="2:13" ht="11.25" customHeight="1">
      <c r="C137" s="42"/>
      <c r="D137" s="1373" t="s">
        <v>535</v>
      </c>
      <c r="E137" s="1374"/>
      <c r="F137" s="1371"/>
      <c r="G137" s="14"/>
      <c r="H137" s="99"/>
      <c r="I137" s="87" t="s">
        <v>536</v>
      </c>
      <c r="J137" s="147"/>
      <c r="K137" s="4"/>
      <c r="L137" s="15"/>
    </row>
    <row r="138" spans="2:13" ht="11.25" customHeight="1">
      <c r="C138" s="43"/>
      <c r="D138" s="1375" t="s">
        <v>537</v>
      </c>
      <c r="E138" s="1376"/>
      <c r="F138" s="1372"/>
      <c r="G138" s="16"/>
      <c r="H138" s="102"/>
      <c r="I138" s="88" t="s">
        <v>538</v>
      </c>
      <c r="J138" s="155"/>
      <c r="K138" s="11"/>
      <c r="L138" s="17"/>
    </row>
    <row r="139" spans="2:13">
      <c r="B139" s="1356" t="s">
        <v>183</v>
      </c>
      <c r="C139" s="1356"/>
      <c r="D139" s="1356"/>
      <c r="E139" s="1356"/>
    </row>
    <row r="140" spans="2:13" ht="11.25" customHeight="1">
      <c r="C140" s="1357" t="s">
        <v>184</v>
      </c>
      <c r="D140" s="1358"/>
      <c r="E140" s="1359"/>
      <c r="F140" s="54"/>
      <c r="G140" s="171">
        <v>24104</v>
      </c>
      <c r="H140" s="107"/>
      <c r="I140" s="171">
        <v>23537</v>
      </c>
      <c r="J140" s="150"/>
      <c r="K140" s="29"/>
      <c r="L140" s="45"/>
    </row>
    <row r="141" spans="2:13">
      <c r="B141" s="1360" t="s">
        <v>185</v>
      </c>
      <c r="C141" s="1360"/>
      <c r="D141" s="1360"/>
      <c r="E141" s="1360"/>
    </row>
    <row r="142" spans="2:13">
      <c r="B142" s="1356" t="s">
        <v>186</v>
      </c>
      <c r="C142" s="1356"/>
      <c r="D142" s="1356"/>
      <c r="E142" s="1356"/>
    </row>
    <row r="143" spans="2:13" ht="28.5" customHeight="1">
      <c r="B143" s="6"/>
      <c r="C143" s="1361" t="s">
        <v>187</v>
      </c>
      <c r="D143" s="1362"/>
      <c r="E143" s="1363"/>
      <c r="F143" s="172"/>
      <c r="G143" s="207" t="s">
        <v>188</v>
      </c>
      <c r="H143" s="108"/>
      <c r="I143" s="89">
        <v>0.98</v>
      </c>
      <c r="J143" s="157"/>
      <c r="K143" s="10"/>
      <c r="L143" s="13"/>
      <c r="M143" s="227" t="s">
        <v>539</v>
      </c>
    </row>
    <row r="144" spans="2:13" ht="59.25" customHeight="1">
      <c r="B144" s="6"/>
      <c r="C144" s="1364" t="s">
        <v>540</v>
      </c>
      <c r="D144" s="1365"/>
      <c r="E144" s="1366"/>
      <c r="F144" s="174"/>
      <c r="G144" s="238" t="s">
        <v>189</v>
      </c>
      <c r="H144" s="102"/>
      <c r="I144" s="90">
        <v>0.98</v>
      </c>
      <c r="J144" s="155"/>
      <c r="K144" s="11"/>
      <c r="L144" s="17"/>
      <c r="M144" s="227" t="s">
        <v>541</v>
      </c>
    </row>
    <row r="145" spans="2:13">
      <c r="B145" s="1356" t="s">
        <v>190</v>
      </c>
      <c r="C145" s="1356"/>
      <c r="D145" s="1356"/>
      <c r="E145" s="1356"/>
      <c r="M145" s="234"/>
    </row>
    <row r="146" spans="2:13" ht="62.25" customHeight="1">
      <c r="B146" s="6"/>
      <c r="C146" s="1357" t="s">
        <v>191</v>
      </c>
      <c r="D146" s="1358"/>
      <c r="E146" s="1359"/>
      <c r="F146" s="53" t="s">
        <v>192</v>
      </c>
      <c r="G146" s="143">
        <v>0.53800000000000003</v>
      </c>
      <c r="H146" s="105" t="s">
        <v>10</v>
      </c>
      <c r="I146" s="143">
        <v>0.46200000000000002</v>
      </c>
      <c r="J146" s="150" t="s">
        <v>108</v>
      </c>
      <c r="K146" s="29"/>
      <c r="L146" s="45"/>
      <c r="M146" s="177" t="s">
        <v>542</v>
      </c>
    </row>
    <row r="148" spans="2:13">
      <c r="C148" s="8"/>
    </row>
    <row r="149" spans="2:13" s="55" customFormat="1" ht="13.8">
      <c r="C149" s="56" t="s">
        <v>193</v>
      </c>
      <c r="D149" s="57"/>
      <c r="E149" s="57"/>
      <c r="F149" s="92"/>
      <c r="H149" s="114"/>
      <c r="I149" s="91"/>
      <c r="J149" s="170"/>
      <c r="M149" s="235"/>
    </row>
    <row r="150" spans="2:13">
      <c r="C150" s="58">
        <v>1</v>
      </c>
      <c r="D150" s="1" t="s">
        <v>543</v>
      </c>
    </row>
    <row r="151" spans="2:13">
      <c r="C151" s="58">
        <v>2</v>
      </c>
      <c r="D151" s="1" t="s">
        <v>194</v>
      </c>
    </row>
    <row r="152" spans="2:13">
      <c r="C152" s="58">
        <v>3</v>
      </c>
      <c r="D152" s="1" t="s">
        <v>195</v>
      </c>
    </row>
    <row r="153" spans="2:13">
      <c r="C153" s="6">
        <v>4</v>
      </c>
      <c r="D153" s="1" t="s">
        <v>196</v>
      </c>
    </row>
    <row r="154" spans="2:13">
      <c r="C154" s="58">
        <v>5</v>
      </c>
      <c r="D154" s="1" t="s">
        <v>197</v>
      </c>
    </row>
    <row r="155" spans="2:13">
      <c r="C155" s="6">
        <v>6</v>
      </c>
      <c r="D155" s="191" t="s">
        <v>544</v>
      </c>
    </row>
    <row r="156" spans="2:13">
      <c r="C156" s="58">
        <v>7</v>
      </c>
      <c r="D156" s="1" t="s">
        <v>199</v>
      </c>
      <c r="E156" s="1"/>
    </row>
    <row r="157" spans="2:13">
      <c r="E157" s="1"/>
    </row>
    <row r="158" spans="2:13" s="55" customFormat="1" ht="13.8">
      <c r="C158" s="56" t="s">
        <v>202</v>
      </c>
      <c r="D158" s="57"/>
      <c r="E158" s="57"/>
      <c r="F158" s="92"/>
      <c r="H158" s="114"/>
      <c r="I158" s="91"/>
      <c r="J158" s="170"/>
      <c r="M158" s="235"/>
    </row>
    <row r="160" spans="2:13" ht="15" customHeight="1">
      <c r="C160" s="94" t="s">
        <v>10</v>
      </c>
      <c r="E160" s="2" t="s">
        <v>221</v>
      </c>
    </row>
    <row r="161" spans="3:12" ht="26.25" customHeight="1">
      <c r="C161" s="185" t="s">
        <v>10</v>
      </c>
      <c r="E161" s="2" t="s">
        <v>545</v>
      </c>
    </row>
    <row r="162" spans="3:12" ht="47.25" customHeight="1">
      <c r="E162" s="2" t="s">
        <v>203</v>
      </c>
      <c r="F162" s="182"/>
      <c r="G162" s="69"/>
      <c r="H162" s="183"/>
      <c r="I162" s="183"/>
      <c r="J162" s="184"/>
      <c r="K162" s="69"/>
      <c r="L162" s="69"/>
    </row>
    <row r="163" spans="3:12" ht="20.399999999999999">
      <c r="C163" s="187" t="s">
        <v>108</v>
      </c>
      <c r="E163" s="2" t="s">
        <v>546</v>
      </c>
    </row>
  </sheetData>
  <autoFilter ref="B2:E113" xr:uid="{1F1A9EF0-67BF-4CCC-AA28-BAC270C1A5E4}"/>
  <mergeCells count="158">
    <mergeCell ref="B3:E3"/>
    <mergeCell ref="B4:E4"/>
    <mergeCell ref="F5:F8"/>
    <mergeCell ref="K5:K8"/>
    <mergeCell ref="L5:L8"/>
    <mergeCell ref="D6:E6"/>
    <mergeCell ref="D7:E7"/>
    <mergeCell ref="D8:E8"/>
    <mergeCell ref="K17:K23"/>
    <mergeCell ref="L17:L23"/>
    <mergeCell ref="C18:E18"/>
    <mergeCell ref="C19:E19"/>
    <mergeCell ref="C20:E20"/>
    <mergeCell ref="C21:E21"/>
    <mergeCell ref="C22:E22"/>
    <mergeCell ref="C23:E23"/>
    <mergeCell ref="C9:E9"/>
    <mergeCell ref="F9:F15"/>
    <mergeCell ref="K9:K15"/>
    <mergeCell ref="L9:L15"/>
    <mergeCell ref="D10:E10"/>
    <mergeCell ref="D11:E11"/>
    <mergeCell ref="D12:E12"/>
    <mergeCell ref="D13:E13"/>
    <mergeCell ref="D14:E14"/>
    <mergeCell ref="D15:E15"/>
    <mergeCell ref="C24:E24"/>
    <mergeCell ref="F24:F26"/>
    <mergeCell ref="C25:E25"/>
    <mergeCell ref="C26:E26"/>
    <mergeCell ref="B27:E27"/>
    <mergeCell ref="C28:E28"/>
    <mergeCell ref="F28:F29"/>
    <mergeCell ref="C16:E16"/>
    <mergeCell ref="C17:E17"/>
    <mergeCell ref="K35:K37"/>
    <mergeCell ref="L35:L37"/>
    <mergeCell ref="D36:E36"/>
    <mergeCell ref="D37:E37"/>
    <mergeCell ref="K28:K29"/>
    <mergeCell ref="L28:L29"/>
    <mergeCell ref="C29:E29"/>
    <mergeCell ref="C30:E30"/>
    <mergeCell ref="B31:E31"/>
    <mergeCell ref="C32:E32"/>
    <mergeCell ref="B38:E38"/>
    <mergeCell ref="C39:E39"/>
    <mergeCell ref="C40:E40"/>
    <mergeCell ref="F40:F42"/>
    <mergeCell ref="D41:E41"/>
    <mergeCell ref="D42:E42"/>
    <mergeCell ref="B33:E33"/>
    <mergeCell ref="C34:E34"/>
    <mergeCell ref="C35:E35"/>
    <mergeCell ref="F35:F37"/>
    <mergeCell ref="L47:L49"/>
    <mergeCell ref="C48:E48"/>
    <mergeCell ref="C49:E49"/>
    <mergeCell ref="C43:E43"/>
    <mergeCell ref="D44:E44"/>
    <mergeCell ref="K44:K45"/>
    <mergeCell ref="L44:L45"/>
    <mergeCell ref="D45:E45"/>
    <mergeCell ref="B46:E46"/>
    <mergeCell ref="C50:E50"/>
    <mergeCell ref="C51:E51"/>
    <mergeCell ref="B52:E52"/>
    <mergeCell ref="C53:E53"/>
    <mergeCell ref="C54:E54"/>
    <mergeCell ref="B55:E55"/>
    <mergeCell ref="C47:E47"/>
    <mergeCell ref="F47:F49"/>
    <mergeCell ref="K47:K49"/>
    <mergeCell ref="B61:E61"/>
    <mergeCell ref="C62:E62"/>
    <mergeCell ref="C63:E63"/>
    <mergeCell ref="C64:E64"/>
    <mergeCell ref="C65:E65"/>
    <mergeCell ref="D66:E66"/>
    <mergeCell ref="C56:E56"/>
    <mergeCell ref="F56:F57"/>
    <mergeCell ref="C57:E57"/>
    <mergeCell ref="B58:E58"/>
    <mergeCell ref="C59:E59"/>
    <mergeCell ref="B60:E60"/>
    <mergeCell ref="C74:E74"/>
    <mergeCell ref="C75:E75"/>
    <mergeCell ref="B76:E76"/>
    <mergeCell ref="C77:E77"/>
    <mergeCell ref="B78:E78"/>
    <mergeCell ref="C79:E79"/>
    <mergeCell ref="F66:F73"/>
    <mergeCell ref="D67:E67"/>
    <mergeCell ref="C68:E68"/>
    <mergeCell ref="D69:E69"/>
    <mergeCell ref="D70:E70"/>
    <mergeCell ref="C71:E71"/>
    <mergeCell ref="D72:E72"/>
    <mergeCell ref="D73:E73"/>
    <mergeCell ref="B80:E80"/>
    <mergeCell ref="C81:E81"/>
    <mergeCell ref="B82:E82"/>
    <mergeCell ref="C83:E83"/>
    <mergeCell ref="C84:E84"/>
    <mergeCell ref="F84:F95"/>
    <mergeCell ref="D85:E85"/>
    <mergeCell ref="D86:E86"/>
    <mergeCell ref="C87:E87"/>
    <mergeCell ref="D88:E88"/>
    <mergeCell ref="D95:E95"/>
    <mergeCell ref="B96:E96"/>
    <mergeCell ref="B97:E97"/>
    <mergeCell ref="C98:E98"/>
    <mergeCell ref="C99:E99"/>
    <mergeCell ref="C100:E100"/>
    <mergeCell ref="D89:E89"/>
    <mergeCell ref="C90:E90"/>
    <mergeCell ref="D91:E91"/>
    <mergeCell ref="D92:E92"/>
    <mergeCell ref="C93:E93"/>
    <mergeCell ref="D94:E94"/>
    <mergeCell ref="B121:E121"/>
    <mergeCell ref="C122:E122"/>
    <mergeCell ref="B123:E123"/>
    <mergeCell ref="C124:E124"/>
    <mergeCell ref="B125:E125"/>
    <mergeCell ref="C126:E126"/>
    <mergeCell ref="B101:E101"/>
    <mergeCell ref="C102:E102"/>
    <mergeCell ref="F102:F112"/>
    <mergeCell ref="C107:E107"/>
    <mergeCell ref="B113:E113"/>
    <mergeCell ref="C114:E114"/>
    <mergeCell ref="F114:F120"/>
    <mergeCell ref="D115:E115"/>
    <mergeCell ref="C116:E116"/>
    <mergeCell ref="F135:F138"/>
    <mergeCell ref="D136:E136"/>
    <mergeCell ref="D137:E137"/>
    <mergeCell ref="D138:E138"/>
    <mergeCell ref="B127:E127"/>
    <mergeCell ref="B128:E128"/>
    <mergeCell ref="C129:E129"/>
    <mergeCell ref="F129:F130"/>
    <mergeCell ref="C130:E130"/>
    <mergeCell ref="C131:E131"/>
    <mergeCell ref="B145:E145"/>
    <mergeCell ref="C146:E146"/>
    <mergeCell ref="B139:E139"/>
    <mergeCell ref="C140:E140"/>
    <mergeCell ref="B141:E141"/>
    <mergeCell ref="B142:E142"/>
    <mergeCell ref="C143:E143"/>
    <mergeCell ref="C144:E144"/>
    <mergeCell ref="B132:E132"/>
    <mergeCell ref="C133:E133"/>
    <mergeCell ref="B134:E134"/>
    <mergeCell ref="C135:E135"/>
  </mergeCells>
  <pageMargins left="0.7" right="0.7" top="0.75" bottom="0.75" header="0.3" footer="0.3"/>
  <pageSetup paperSize="9" orientation="portrait"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4B4AB-481C-4E4A-A827-F0B311F64384}">
  <sheetPr>
    <tabColor rgb="FF00B0F0"/>
  </sheetPr>
  <dimension ref="A3:G8"/>
  <sheetViews>
    <sheetView workbookViewId="0">
      <selection activeCell="J3" sqref="J3"/>
    </sheetView>
  </sheetViews>
  <sheetFormatPr defaultRowHeight="14.4"/>
  <sheetData>
    <row r="3" spans="1:7" ht="228.6">
      <c r="A3" s="216" t="s">
        <v>547</v>
      </c>
      <c r="B3" s="217" t="s">
        <v>548</v>
      </c>
      <c r="C3" s="204" t="s">
        <v>549</v>
      </c>
      <c r="D3" s="197" t="s">
        <v>550</v>
      </c>
      <c r="E3" s="204">
        <v>1.8</v>
      </c>
      <c r="F3" s="204">
        <v>1.6</v>
      </c>
      <c r="G3" s="209" t="s">
        <v>551</v>
      </c>
    </row>
    <row r="4" spans="1:7" ht="384.6">
      <c r="A4" s="1452" t="s">
        <v>547</v>
      </c>
      <c r="B4" s="1455" t="s">
        <v>552</v>
      </c>
      <c r="C4" s="1458" t="s">
        <v>553</v>
      </c>
      <c r="D4" s="1461" t="s">
        <v>550</v>
      </c>
      <c r="E4" s="1449">
        <v>19.940000000000001</v>
      </c>
      <c r="F4" s="1449">
        <v>20.190000000000001</v>
      </c>
      <c r="G4" s="218" t="s">
        <v>554</v>
      </c>
    </row>
    <row r="5" spans="1:7" ht="24.6">
      <c r="A5" s="1453"/>
      <c r="B5" s="1456"/>
      <c r="C5" s="1459"/>
      <c r="D5" s="1462"/>
      <c r="E5" s="1450"/>
      <c r="F5" s="1450"/>
      <c r="G5" s="219" t="s">
        <v>555</v>
      </c>
    </row>
    <row r="6" spans="1:7" ht="180.6">
      <c r="A6" s="1453"/>
      <c r="B6" s="1456"/>
      <c r="C6" s="1459"/>
      <c r="D6" s="1462"/>
      <c r="E6" s="1450"/>
      <c r="F6" s="1450"/>
      <c r="G6" s="219" t="s">
        <v>556</v>
      </c>
    </row>
    <row r="7" spans="1:7" ht="108.6">
      <c r="A7" s="1454"/>
      <c r="B7" s="1457"/>
      <c r="C7" s="1460"/>
      <c r="D7" s="1463"/>
      <c r="E7" s="1451"/>
      <c r="F7" s="1451"/>
      <c r="G7" s="220" t="s">
        <v>557</v>
      </c>
    </row>
    <row r="8" spans="1:7" ht="144">
      <c r="A8" s="216" t="s">
        <v>547</v>
      </c>
      <c r="B8" s="217" t="s">
        <v>558</v>
      </c>
      <c r="C8" s="204" t="s">
        <v>559</v>
      </c>
      <c r="D8" s="197" t="s">
        <v>550</v>
      </c>
      <c r="E8" s="204">
        <v>7.3</v>
      </c>
      <c r="F8" s="204">
        <v>7.72</v>
      </c>
      <c r="G8" s="209" t="s">
        <v>560</v>
      </c>
    </row>
  </sheetData>
  <mergeCells count="6">
    <mergeCell ref="F4:F7"/>
    <mergeCell ref="A4:A7"/>
    <mergeCell ref="B4:B7"/>
    <mergeCell ref="C4:C7"/>
    <mergeCell ref="D4:D7"/>
    <mergeCell ref="E4:E7"/>
  </mergeCells>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DF4B7-14FB-4402-8926-B4B368B5D3AB}">
  <sheetPr>
    <tabColor rgb="FF00148C"/>
  </sheetPr>
  <dimension ref="A1:T68"/>
  <sheetViews>
    <sheetView showGridLines="0" zoomScaleNormal="100" zoomScaleSheetLayoutView="80" workbookViewId="0"/>
  </sheetViews>
  <sheetFormatPr defaultColWidth="0" defaultRowHeight="10.199999999999999" zeroHeight="1"/>
  <cols>
    <col min="1" max="1" width="3.5546875" style="264" customWidth="1"/>
    <col min="2" max="3" width="2.77734375" style="284" customWidth="1"/>
    <col min="4" max="4" width="60.21875" style="284" customWidth="1"/>
    <col min="5" max="5" width="13.5546875" style="301" customWidth="1"/>
    <col min="6" max="6" width="2" style="735" customWidth="1"/>
    <col min="7" max="7" width="11" style="301" customWidth="1"/>
    <col min="8" max="8" width="19.21875" style="264" customWidth="1"/>
    <col min="9" max="20" width="0" style="264" hidden="1" customWidth="1"/>
    <col min="21" max="16384" width="8.77734375" style="264" hidden="1"/>
  </cols>
  <sheetData>
    <row r="1" spans="2:20" s="243" customFormat="1" ht="38.549999999999997" customHeight="1">
      <c r="B1" s="660"/>
      <c r="C1" s="660"/>
      <c r="D1" s="660"/>
      <c r="E1" s="660"/>
      <c r="F1" s="734"/>
      <c r="G1" s="660"/>
      <c r="H1" s="660"/>
      <c r="I1" s="660"/>
      <c r="J1" s="660"/>
      <c r="K1" s="660"/>
      <c r="L1" s="660"/>
      <c r="M1" s="660"/>
      <c r="N1" s="660"/>
      <c r="O1" s="660"/>
      <c r="P1" s="660"/>
      <c r="Q1" s="660"/>
      <c r="R1" s="660"/>
      <c r="S1" s="660"/>
      <c r="T1" s="244"/>
    </row>
    <row r="2" spans="2:20" s="243" customFormat="1" ht="34.5" customHeight="1">
      <c r="B2" s="275" t="s">
        <v>204</v>
      </c>
      <c r="C2" s="245"/>
      <c r="D2" s="245"/>
      <c r="E2" s="300"/>
      <c r="F2" s="753"/>
      <c r="G2" s="300"/>
      <c r="H2" s="245"/>
      <c r="I2" s="245"/>
      <c r="J2" s="245"/>
      <c r="K2" s="245"/>
      <c r="L2" s="245"/>
      <c r="M2" s="245"/>
      <c r="N2" s="245"/>
      <c r="O2" s="245"/>
      <c r="P2" s="245"/>
      <c r="Q2" s="245"/>
      <c r="R2" s="245"/>
      <c r="S2" s="245"/>
      <c r="T2" s="244"/>
    </row>
    <row r="3" spans="2:20"/>
    <row r="4" spans="2:20" s="276" customFormat="1" ht="16.5" customHeight="1">
      <c r="B4" s="1284" t="s">
        <v>0</v>
      </c>
      <c r="C4" s="1285"/>
      <c r="D4" s="1285"/>
      <c r="E4" s="830" t="s">
        <v>2</v>
      </c>
      <c r="F4" s="831"/>
      <c r="G4" s="832" t="s">
        <v>3</v>
      </c>
    </row>
    <row r="5" spans="2:20" ht="13.2">
      <c r="B5" s="307" t="s">
        <v>6</v>
      </c>
      <c r="C5" s="308"/>
      <c r="D5" s="308"/>
      <c r="E5" s="310"/>
      <c r="F5" s="736"/>
      <c r="G5" s="515"/>
    </row>
    <row r="6" spans="2:20" ht="15.6">
      <c r="B6" s="313" t="s">
        <v>694</v>
      </c>
      <c r="C6" s="314"/>
      <c r="D6" s="314"/>
      <c r="E6" s="516"/>
      <c r="F6" s="737"/>
      <c r="G6" s="517"/>
    </row>
    <row r="7" spans="2:20" ht="13.2">
      <c r="B7" s="518" t="s">
        <v>8</v>
      </c>
      <c r="C7" s="519"/>
      <c r="D7" s="520"/>
      <c r="E7" s="521">
        <f>835835.56/1000</f>
        <v>835.8355600000001</v>
      </c>
      <c r="F7" s="754" t="s">
        <v>10</v>
      </c>
      <c r="G7" s="522">
        <f>980868.02/1000</f>
        <v>980.86802</v>
      </c>
    </row>
    <row r="8" spans="2:20" ht="13.2">
      <c r="B8" s="523"/>
      <c r="C8" s="1286" t="s">
        <v>11</v>
      </c>
      <c r="D8" s="1287"/>
      <c r="E8" s="524">
        <f>31271.61/1000</f>
        <v>31.271609999999999</v>
      </c>
      <c r="F8" s="755" t="s">
        <v>10</v>
      </c>
      <c r="G8" s="525">
        <f>29684.66/1000</f>
        <v>29.684660000000001</v>
      </c>
    </row>
    <row r="9" spans="2:20" ht="13.2">
      <c r="B9" s="526"/>
      <c r="C9" s="1282" t="s">
        <v>13</v>
      </c>
      <c r="D9" s="1283"/>
      <c r="E9" s="527">
        <f>804563.95/1000</f>
        <v>804.56394999999998</v>
      </c>
      <c r="F9" s="756" t="s">
        <v>10</v>
      </c>
      <c r="G9" s="528">
        <f>951183.36/1000</f>
        <v>951.18335999999999</v>
      </c>
    </row>
    <row r="10" spans="2:20" ht="13.2">
      <c r="B10" s="1268" t="s">
        <v>14</v>
      </c>
      <c r="C10" s="1269"/>
      <c r="D10" s="1269"/>
      <c r="E10" s="521">
        <f>466103.33/1000</f>
        <v>466.10333000000003</v>
      </c>
      <c r="F10" s="754" t="s">
        <v>10</v>
      </c>
      <c r="G10" s="522">
        <f>431442.13/1000</f>
        <v>431.44213000000002</v>
      </c>
    </row>
    <row r="11" spans="2:20" ht="13.2">
      <c r="B11" s="529"/>
      <c r="C11" s="1288" t="s">
        <v>205</v>
      </c>
      <c r="D11" s="1289"/>
      <c r="E11" s="524">
        <f>9913.04315891336/1000</f>
        <v>9.9130431589133607</v>
      </c>
      <c r="F11" s="755" t="s">
        <v>10</v>
      </c>
      <c r="G11" s="525">
        <f>8582.99/1000</f>
        <v>8.5829900000000006</v>
      </c>
    </row>
    <row r="12" spans="2:20" ht="13.2">
      <c r="B12" s="523"/>
      <c r="C12" s="1281" t="s">
        <v>206</v>
      </c>
      <c r="D12" s="1244"/>
      <c r="E12" s="530">
        <f>454498.41/1000</f>
        <v>454.49840999999998</v>
      </c>
      <c r="F12" s="755" t="s">
        <v>10</v>
      </c>
      <c r="G12" s="525">
        <f>421296.66/1000</f>
        <v>421.29665999999997</v>
      </c>
    </row>
    <row r="13" spans="2:20" ht="13.2">
      <c r="B13" s="526"/>
      <c r="C13" s="1282" t="s">
        <v>207</v>
      </c>
      <c r="D13" s="1283"/>
      <c r="E13" s="527">
        <f>1691.88/1000</f>
        <v>1.6918800000000001</v>
      </c>
      <c r="F13" s="756"/>
      <c r="G13" s="528">
        <f>1562.48/1000</f>
        <v>1.5624800000000001</v>
      </c>
    </row>
    <row r="14" spans="2:20" ht="16.5" customHeight="1">
      <c r="B14" s="1243" t="s">
        <v>698</v>
      </c>
      <c r="C14" s="1244"/>
      <c r="D14" s="1280"/>
      <c r="E14" s="531">
        <f>9209.46/1000</f>
        <v>9.20946</v>
      </c>
      <c r="F14" s="757" t="s">
        <v>10</v>
      </c>
      <c r="G14" s="532">
        <f>8676.59/1000</f>
        <v>8.6765900000000009</v>
      </c>
    </row>
    <row r="15" spans="2:20" ht="13.2">
      <c r="B15" s="1266" t="s">
        <v>24</v>
      </c>
      <c r="C15" s="1267"/>
      <c r="D15" s="1267"/>
      <c r="E15" s="533">
        <v>3789.26</v>
      </c>
      <c r="F15" s="758" t="s">
        <v>10</v>
      </c>
      <c r="G15" s="534">
        <v>4079.91</v>
      </c>
    </row>
    <row r="16" spans="2:20" ht="13.2">
      <c r="B16" s="1266" t="s">
        <v>26</v>
      </c>
      <c r="C16" s="1267"/>
      <c r="D16" s="1271"/>
      <c r="E16" s="535">
        <v>1</v>
      </c>
      <c r="F16" s="759" t="s">
        <v>10</v>
      </c>
      <c r="G16" s="536">
        <v>1.18</v>
      </c>
    </row>
    <row r="17" spans="2:9" ht="13.2">
      <c r="B17" s="1268" t="s">
        <v>31</v>
      </c>
      <c r="C17" s="1269"/>
      <c r="D17" s="1269"/>
      <c r="E17" s="537"/>
      <c r="F17" s="738"/>
      <c r="G17" s="538"/>
    </row>
    <row r="18" spans="2:9" ht="16.5" customHeight="1">
      <c r="B18" s="523"/>
      <c r="C18" s="1281" t="s">
        <v>695</v>
      </c>
      <c r="D18" s="1244"/>
      <c r="E18" s="539">
        <f>3.25/1000</f>
        <v>3.2499999999999999E-3</v>
      </c>
      <c r="F18" s="739"/>
      <c r="G18" s="540">
        <f>5.6/1000</f>
        <v>5.5999999999999999E-3</v>
      </c>
    </row>
    <row r="19" spans="2:9" ht="13.2">
      <c r="B19" s="526"/>
      <c r="C19" s="1282" t="s">
        <v>34</v>
      </c>
      <c r="D19" s="1283"/>
      <c r="E19" s="541">
        <v>10414</v>
      </c>
      <c r="F19" s="740"/>
      <c r="G19" s="542">
        <v>17008</v>
      </c>
    </row>
    <row r="20" spans="2:9" ht="13.2">
      <c r="B20" s="543" t="s">
        <v>40</v>
      </c>
      <c r="C20" s="544"/>
      <c r="D20" s="544"/>
      <c r="E20" s="492"/>
      <c r="F20" s="741"/>
      <c r="G20" s="545"/>
      <c r="I20" s="277"/>
    </row>
    <row r="21" spans="2:9" ht="13.2">
      <c r="B21" s="1206" t="s">
        <v>636</v>
      </c>
      <c r="C21" s="1207"/>
      <c r="D21" s="1207"/>
      <c r="E21" s="546">
        <v>0.04</v>
      </c>
      <c r="F21" s="741"/>
      <c r="G21" s="547" t="s">
        <v>135</v>
      </c>
    </row>
    <row r="22" spans="2:9" ht="13.2">
      <c r="B22" s="313" t="s">
        <v>43</v>
      </c>
      <c r="C22" s="314"/>
      <c r="D22" s="314"/>
      <c r="E22" s="548"/>
      <c r="F22" s="737"/>
      <c r="G22" s="517"/>
    </row>
    <row r="23" spans="2:9" ht="13.2">
      <c r="B23" s="1206" t="s">
        <v>44</v>
      </c>
      <c r="C23" s="1207"/>
      <c r="D23" s="1272"/>
      <c r="E23" s="549">
        <v>5101.75</v>
      </c>
      <c r="F23" s="742"/>
      <c r="G23" s="550">
        <v>4885</v>
      </c>
    </row>
    <row r="24" spans="2:9" ht="13.2">
      <c r="B24" s="1206" t="s">
        <v>45</v>
      </c>
      <c r="C24" s="1207"/>
      <c r="D24" s="1272"/>
      <c r="E24" s="551">
        <v>0.92789999999999995</v>
      </c>
      <c r="F24" s="743"/>
      <c r="G24" s="552">
        <v>0.91190000000000004</v>
      </c>
    </row>
    <row r="25" spans="2:9" ht="13.2">
      <c r="B25" s="313" t="s">
        <v>678</v>
      </c>
      <c r="C25" s="314"/>
      <c r="D25" s="314"/>
      <c r="E25" s="553"/>
      <c r="F25" s="744"/>
      <c r="G25" s="554"/>
    </row>
    <row r="26" spans="2:9" ht="13.2">
      <c r="B26" s="1206" t="s">
        <v>50</v>
      </c>
      <c r="C26" s="1207"/>
      <c r="D26" s="1272"/>
      <c r="E26" s="555">
        <v>3790</v>
      </c>
      <c r="F26" s="745"/>
      <c r="G26" s="556">
        <v>4081.09</v>
      </c>
    </row>
    <row r="27" spans="2:9" ht="13.2">
      <c r="B27" s="1195" t="s">
        <v>679</v>
      </c>
      <c r="C27" s="1196"/>
      <c r="D27" s="1196"/>
      <c r="E27" s="557">
        <v>21.57</v>
      </c>
      <c r="F27" s="746"/>
      <c r="G27" s="556">
        <v>23.72</v>
      </c>
    </row>
    <row r="28" spans="2:9" ht="13.2">
      <c r="B28" s="1206" t="s">
        <v>53</v>
      </c>
      <c r="C28" s="1207"/>
      <c r="D28" s="1272"/>
      <c r="E28" s="555">
        <v>100</v>
      </c>
      <c r="F28" s="746"/>
      <c r="G28" s="556">
        <v>100</v>
      </c>
    </row>
    <row r="29" spans="2:9" ht="13.2">
      <c r="B29" s="558" t="s">
        <v>68</v>
      </c>
      <c r="C29" s="403"/>
      <c r="D29" s="403"/>
      <c r="E29" s="559"/>
      <c r="F29" s="747"/>
      <c r="G29" s="560"/>
    </row>
    <row r="30" spans="2:9" ht="13.2">
      <c r="B30" s="313" t="s">
        <v>69</v>
      </c>
      <c r="C30" s="314"/>
      <c r="D30" s="314"/>
      <c r="E30" s="548"/>
      <c r="F30" s="737"/>
      <c r="G30" s="517"/>
    </row>
    <row r="31" spans="2:9" ht="13.2">
      <c r="B31" s="1266" t="s">
        <v>208</v>
      </c>
      <c r="C31" s="1267"/>
      <c r="D31" s="1267"/>
      <c r="E31" s="561">
        <v>9.8000000000000004E-2</v>
      </c>
      <c r="F31" s="760" t="s">
        <v>10</v>
      </c>
      <c r="G31" s="562">
        <v>9.1999999999999998E-2</v>
      </c>
      <c r="H31" s="278"/>
    </row>
    <row r="32" spans="2:9" ht="13.2">
      <c r="B32" s="1266" t="s">
        <v>209</v>
      </c>
      <c r="C32" s="1267"/>
      <c r="D32" s="1267"/>
      <c r="E32" s="561">
        <v>0.10299999999999999</v>
      </c>
      <c r="F32" s="760" t="s">
        <v>10</v>
      </c>
      <c r="G32" s="562">
        <v>8.3000000000000004E-2</v>
      </c>
      <c r="H32" s="279"/>
    </row>
    <row r="33" spans="2:14" ht="13.2">
      <c r="B33" s="1266" t="s">
        <v>210</v>
      </c>
      <c r="C33" s="1267"/>
      <c r="D33" s="1267"/>
      <c r="E33" s="561">
        <v>0.17499999999999999</v>
      </c>
      <c r="F33" s="760" t="s">
        <v>10</v>
      </c>
      <c r="G33" s="562">
        <v>0.17299999999999999</v>
      </c>
      <c r="H33" s="278"/>
    </row>
    <row r="34" spans="2:14" ht="13.2">
      <c r="B34" s="1266" t="s">
        <v>211</v>
      </c>
      <c r="C34" s="1267"/>
      <c r="D34" s="1271"/>
      <c r="E34" s="563">
        <v>0.26219999999999999</v>
      </c>
      <c r="F34" s="760" t="s">
        <v>10</v>
      </c>
      <c r="G34" s="562">
        <v>0.25</v>
      </c>
    </row>
    <row r="35" spans="2:14" ht="13.2">
      <c r="B35" s="1266" t="s">
        <v>212</v>
      </c>
      <c r="C35" s="1267"/>
      <c r="D35" s="1267"/>
      <c r="E35" s="561">
        <v>0.21890000000000001</v>
      </c>
      <c r="F35" s="760" t="s">
        <v>10</v>
      </c>
      <c r="G35" s="562">
        <v>0.1686</v>
      </c>
    </row>
    <row r="36" spans="2:14" ht="13.2">
      <c r="B36" s="313" t="s">
        <v>102</v>
      </c>
      <c r="C36" s="314"/>
      <c r="D36" s="314"/>
      <c r="E36" s="548"/>
      <c r="F36" s="737"/>
      <c r="G36" s="517"/>
    </row>
    <row r="37" spans="2:14" ht="13.2">
      <c r="B37" s="1266" t="s">
        <v>637</v>
      </c>
      <c r="C37" s="1267"/>
      <c r="D37" s="1267"/>
      <c r="E37" s="564">
        <v>1</v>
      </c>
      <c r="F37" s="748"/>
      <c r="G37" s="565">
        <v>1</v>
      </c>
    </row>
    <row r="38" spans="2:14" ht="17.100000000000001" customHeight="1">
      <c r="B38" s="1268" t="s">
        <v>622</v>
      </c>
      <c r="C38" s="1269"/>
      <c r="D38" s="1270"/>
      <c r="E38" s="566" t="s">
        <v>3</v>
      </c>
      <c r="F38" s="825"/>
      <c r="G38" s="567" t="s">
        <v>106</v>
      </c>
    </row>
    <row r="39" spans="2:14" ht="13.2">
      <c r="B39" s="568"/>
      <c r="C39" s="1273" t="s">
        <v>213</v>
      </c>
      <c r="D39" s="1274"/>
      <c r="E39" s="788">
        <v>8.3000000000000004E-2</v>
      </c>
      <c r="F39" s="743"/>
      <c r="G39" s="789">
        <v>9.0999999999999998E-2</v>
      </c>
      <c r="I39" s="280"/>
      <c r="J39" s="281"/>
      <c r="K39" s="281"/>
      <c r="L39" s="281"/>
      <c r="M39" s="281"/>
      <c r="N39" s="281"/>
    </row>
    <row r="40" spans="2:14" ht="13.5" customHeight="1">
      <c r="B40" s="569"/>
      <c r="C40" s="1275" t="s">
        <v>214</v>
      </c>
      <c r="D40" s="1276"/>
      <c r="E40" s="827">
        <v>0.51500000000000001</v>
      </c>
      <c r="F40" s="743"/>
      <c r="G40" s="789">
        <v>0.20599999999999999</v>
      </c>
      <c r="I40" s="280"/>
      <c r="J40" s="281"/>
      <c r="K40" s="281"/>
      <c r="L40" s="281"/>
      <c r="M40" s="281"/>
      <c r="N40" s="281"/>
    </row>
    <row r="41" spans="2:14" ht="13.2">
      <c r="B41" s="452" t="s">
        <v>119</v>
      </c>
      <c r="C41" s="570"/>
      <c r="D41" s="570"/>
      <c r="E41" s="829"/>
      <c r="F41" s="749"/>
      <c r="G41" s="571"/>
    </row>
    <row r="42" spans="2:14" ht="13.2">
      <c r="B42" s="313" t="s">
        <v>120</v>
      </c>
      <c r="C42" s="314"/>
      <c r="D42" s="314"/>
      <c r="E42" s="828" t="s">
        <v>2</v>
      </c>
      <c r="F42" s="826"/>
      <c r="G42" s="567" t="s">
        <v>3</v>
      </c>
    </row>
    <row r="43" spans="2:14" ht="13.2">
      <c r="B43" s="1206" t="s">
        <v>121</v>
      </c>
      <c r="C43" s="1207"/>
      <c r="D43" s="1272"/>
      <c r="E43" s="492">
        <v>0</v>
      </c>
      <c r="F43" s="750"/>
      <c r="G43" s="572">
        <v>0</v>
      </c>
    </row>
    <row r="44" spans="2:14" ht="28.5" customHeight="1">
      <c r="B44" s="1206" t="s">
        <v>693</v>
      </c>
      <c r="C44" s="1207"/>
      <c r="D44" s="1272"/>
      <c r="E44" s="492">
        <v>5.6000000000000001E-2</v>
      </c>
      <c r="F44" s="761" t="s">
        <v>10</v>
      </c>
      <c r="G44" s="572">
        <v>4.2000000000000003E-2</v>
      </c>
    </row>
    <row r="45" spans="2:14" ht="13.2">
      <c r="B45" s="1206" t="s">
        <v>215</v>
      </c>
      <c r="C45" s="1207"/>
      <c r="D45" s="1207"/>
      <c r="E45" s="573">
        <v>9</v>
      </c>
      <c r="F45" s="750"/>
      <c r="G45" s="572">
        <v>12</v>
      </c>
    </row>
    <row r="46" spans="2:14" ht="13.2">
      <c r="B46" s="313" t="s">
        <v>124</v>
      </c>
      <c r="C46" s="314"/>
      <c r="D46" s="314"/>
      <c r="E46" s="553"/>
      <c r="F46" s="737"/>
      <c r="G46" s="517"/>
    </row>
    <row r="47" spans="2:14" ht="13.2">
      <c r="B47" s="1206" t="s">
        <v>216</v>
      </c>
      <c r="C47" s="1207"/>
      <c r="D47" s="1207"/>
      <c r="E47" s="574">
        <v>0.99994689999999997</v>
      </c>
      <c r="F47" s="750"/>
      <c r="G47" s="575">
        <v>0.99994550000000004</v>
      </c>
    </row>
    <row r="48" spans="2:14" ht="13.2">
      <c r="B48" s="313" t="s">
        <v>681</v>
      </c>
      <c r="C48" s="314"/>
      <c r="D48" s="314"/>
      <c r="E48" s="548"/>
      <c r="F48" s="741"/>
      <c r="G48" s="517"/>
    </row>
    <row r="49" spans="2:9" ht="13.2">
      <c r="B49" s="1206" t="s">
        <v>217</v>
      </c>
      <c r="C49" s="1207"/>
      <c r="D49" s="1272"/>
      <c r="E49" s="576">
        <v>98.85</v>
      </c>
      <c r="F49" s="699" t="s">
        <v>10</v>
      </c>
      <c r="G49" s="577">
        <v>95.81</v>
      </c>
    </row>
    <row r="50" spans="2:9" ht="13.2">
      <c r="B50" s="481" t="s">
        <v>165</v>
      </c>
      <c r="C50" s="482"/>
      <c r="D50" s="482"/>
      <c r="E50" s="578"/>
      <c r="F50" s="751"/>
      <c r="G50" s="579"/>
    </row>
    <row r="51" spans="2:9" ht="13.2">
      <c r="B51" s="313" t="s">
        <v>166</v>
      </c>
      <c r="C51" s="314"/>
      <c r="D51" s="314"/>
      <c r="E51" s="548"/>
      <c r="F51" s="737"/>
      <c r="G51" s="517"/>
    </row>
    <row r="52" spans="2:9" ht="13.2">
      <c r="B52" s="1206" t="s">
        <v>167</v>
      </c>
      <c r="C52" s="1207"/>
      <c r="D52" s="1272"/>
      <c r="E52" s="580">
        <v>0.90700000000000003</v>
      </c>
      <c r="F52" s="741"/>
      <c r="G52" s="547">
        <v>0.87</v>
      </c>
    </row>
    <row r="53" spans="2:9" ht="13.2">
      <c r="B53" s="313" t="s">
        <v>176</v>
      </c>
      <c r="C53" s="314"/>
      <c r="D53" s="314"/>
      <c r="E53" s="548"/>
      <c r="F53" s="737"/>
      <c r="G53" s="517"/>
    </row>
    <row r="54" spans="2:9" ht="13.2">
      <c r="B54" s="1206" t="s">
        <v>218</v>
      </c>
      <c r="C54" s="1207"/>
      <c r="D54" s="1272"/>
      <c r="E54" s="576" t="s">
        <v>219</v>
      </c>
      <c r="F54" s="741"/>
      <c r="G54" s="581" t="s">
        <v>220</v>
      </c>
      <c r="H54" s="282"/>
    </row>
    <row r="55" spans="2:9" ht="13.2">
      <c r="B55" s="313" t="s">
        <v>183</v>
      </c>
      <c r="C55" s="314"/>
      <c r="D55" s="314"/>
      <c r="E55" s="582"/>
      <c r="F55" s="737"/>
      <c r="G55" s="517"/>
    </row>
    <row r="56" spans="2:9" ht="13.2">
      <c r="B56" s="1277" t="s">
        <v>184</v>
      </c>
      <c r="C56" s="1278"/>
      <c r="D56" s="1279"/>
      <c r="E56" s="583">
        <v>6652</v>
      </c>
      <c r="F56" s="752"/>
      <c r="G56" s="584">
        <v>6598</v>
      </c>
    </row>
    <row r="57" spans="2:9"/>
    <row r="58" spans="2:9">
      <c r="B58" s="283"/>
    </row>
    <row r="59" spans="2:9" s="287" customFormat="1" ht="13.2">
      <c r="B59" s="272" t="s">
        <v>193</v>
      </c>
      <c r="C59" s="286"/>
      <c r="D59" s="286"/>
      <c r="E59" s="302"/>
      <c r="F59" s="762"/>
      <c r="G59" s="302"/>
    </row>
    <row r="60" spans="2:9" ht="11.4">
      <c r="B60" s="654">
        <v>1</v>
      </c>
      <c r="C60" s="655"/>
      <c r="D60" s="655" t="s">
        <v>722</v>
      </c>
    </row>
    <row r="61" spans="2:9" ht="12" customHeight="1">
      <c r="B61" s="656">
        <v>2</v>
      </c>
      <c r="C61" s="294"/>
      <c r="D61" s="655" t="s">
        <v>723</v>
      </c>
    </row>
    <row r="62" spans="2:9" ht="11.4">
      <c r="B62" s="656">
        <v>3</v>
      </c>
      <c r="C62" s="294"/>
      <c r="D62" s="294" t="s">
        <v>195</v>
      </c>
    </row>
    <row r="63" spans="2:9" ht="11.4">
      <c r="B63" s="263"/>
      <c r="C63" s="264"/>
    </row>
    <row r="64" spans="2:9" s="287" customFormat="1" ht="13.2">
      <c r="B64" s="272" t="s">
        <v>202</v>
      </c>
      <c r="C64" s="286"/>
      <c r="D64" s="286"/>
      <c r="E64" s="302"/>
      <c r="F64" s="762"/>
      <c r="G64" s="302"/>
      <c r="H64" s="289"/>
      <c r="I64" s="290"/>
    </row>
    <row r="65" spans="2:4" ht="20.399999999999999">
      <c r="B65" s="733" t="s">
        <v>10</v>
      </c>
      <c r="C65" s="291"/>
      <c r="D65" s="764" t="s">
        <v>724</v>
      </c>
    </row>
    <row r="66" spans="2:4">
      <c r="B66" s="733"/>
      <c r="C66" s="291"/>
      <c r="D66" s="764"/>
    </row>
    <row r="67" spans="2:4" ht="30.6">
      <c r="D67" s="284" t="s">
        <v>683</v>
      </c>
    </row>
    <row r="68" spans="2:4"/>
  </sheetData>
  <sheetProtection sheet="1" objects="1" scenarios="1"/>
  <mergeCells count="36">
    <mergeCell ref="B4:D4"/>
    <mergeCell ref="C8:D8"/>
    <mergeCell ref="C9:D9"/>
    <mergeCell ref="B16:D16"/>
    <mergeCell ref="B10:D10"/>
    <mergeCell ref="C11:D11"/>
    <mergeCell ref="C12:D12"/>
    <mergeCell ref="C13:D13"/>
    <mergeCell ref="B17:D17"/>
    <mergeCell ref="B14:D14"/>
    <mergeCell ref="B15:D15"/>
    <mergeCell ref="C18:D18"/>
    <mergeCell ref="C19:D19"/>
    <mergeCell ref="B23:D23"/>
    <mergeCell ref="B24:D24"/>
    <mergeCell ref="B21:D21"/>
    <mergeCell ref="B28:D28"/>
    <mergeCell ref="B26:D26"/>
    <mergeCell ref="B27:D27"/>
    <mergeCell ref="B56:D56"/>
    <mergeCell ref="B54:D54"/>
    <mergeCell ref="B52:D52"/>
    <mergeCell ref="B47:D47"/>
    <mergeCell ref="B49:D49"/>
    <mergeCell ref="B43:D43"/>
    <mergeCell ref="B44:D44"/>
    <mergeCell ref="B45:D45"/>
    <mergeCell ref="C39:D39"/>
    <mergeCell ref="C40:D40"/>
    <mergeCell ref="B37:D37"/>
    <mergeCell ref="B38:D38"/>
    <mergeCell ref="B31:D31"/>
    <mergeCell ref="B32:D32"/>
    <mergeCell ref="B33:D33"/>
    <mergeCell ref="B35:D35"/>
    <mergeCell ref="B34:D34"/>
  </mergeCells>
  <pageMargins left="0.7" right="0.7" top="0.75" bottom="0.75" header="0.3" footer="0.3"/>
  <pageSetup paperSize="9"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7390-3B7C-4764-8E3F-51F386015360}">
  <sheetPr>
    <tabColor rgb="FF00148C"/>
  </sheetPr>
  <dimension ref="A1:U157"/>
  <sheetViews>
    <sheetView showGridLines="0" zoomScaleNormal="100" workbookViewId="0"/>
  </sheetViews>
  <sheetFormatPr defaultColWidth="0" defaultRowHeight="13.8" zeroHeight="1"/>
  <cols>
    <col min="1" max="1" width="3.5546875" style="243" customWidth="1"/>
    <col min="2" max="2" width="19.77734375" style="243" customWidth="1"/>
    <col min="3" max="3" width="36.77734375" style="243" customWidth="1"/>
    <col min="4" max="4" width="41" style="243" customWidth="1"/>
    <col min="5" max="6" width="8.77734375" style="243" customWidth="1"/>
    <col min="7" max="7" width="8.5546875" style="243" customWidth="1"/>
    <col min="8" max="8" width="8.77734375" style="243" customWidth="1"/>
    <col min="9" max="21" width="0" style="243" hidden="1" customWidth="1"/>
    <col min="22" max="16384" width="8.77734375" style="243" hidden="1"/>
  </cols>
  <sheetData>
    <row r="1" spans="2:21" ht="42" customHeight="1">
      <c r="B1" s="660"/>
      <c r="C1" s="660"/>
      <c r="D1" s="660"/>
      <c r="E1" s="660"/>
      <c r="F1" s="660"/>
      <c r="G1" s="660"/>
      <c r="H1" s="660"/>
      <c r="I1" s="660"/>
      <c r="J1" s="660"/>
      <c r="K1" s="660"/>
      <c r="L1" s="660"/>
      <c r="M1" s="660"/>
      <c r="N1" s="660"/>
      <c r="O1" s="660"/>
      <c r="P1" s="660"/>
      <c r="Q1" s="660"/>
      <c r="R1" s="660"/>
      <c r="S1" s="660"/>
      <c r="T1" s="660"/>
      <c r="U1" s="244"/>
    </row>
    <row r="2" spans="2:21" ht="24.6">
      <c r="B2" s="258" t="s">
        <v>222</v>
      </c>
      <c r="C2" s="245"/>
      <c r="D2" s="245"/>
      <c r="E2" s="245"/>
      <c r="F2" s="245"/>
      <c r="G2" s="245"/>
      <c r="H2" s="245"/>
      <c r="I2" s="245"/>
      <c r="J2" s="245"/>
      <c r="K2" s="245"/>
      <c r="L2" s="245"/>
      <c r="M2" s="245"/>
      <c r="N2" s="245"/>
      <c r="O2" s="245"/>
      <c r="P2" s="245"/>
      <c r="Q2" s="245"/>
      <c r="R2" s="245"/>
      <c r="S2" s="245"/>
      <c r="T2" s="245"/>
      <c r="U2" s="244"/>
    </row>
    <row r="3" spans="2:21"/>
    <row r="4" spans="2:21">
      <c r="B4" s="1298" t="s">
        <v>223</v>
      </c>
      <c r="C4" s="1299"/>
      <c r="D4" s="1300"/>
    </row>
    <row r="5" spans="2:21">
      <c r="B5" s="585" t="s">
        <v>224</v>
      </c>
      <c r="C5" s="586" t="s">
        <v>225</v>
      </c>
      <c r="D5" s="587" t="s">
        <v>226</v>
      </c>
    </row>
    <row r="6" spans="2:21">
      <c r="B6" s="1296" t="s">
        <v>227</v>
      </c>
      <c r="C6" s="1296"/>
      <c r="D6" s="1296"/>
    </row>
    <row r="7" spans="2:21" ht="26.4">
      <c r="B7" s="1301" t="s">
        <v>228</v>
      </c>
      <c r="C7" s="588" t="s">
        <v>229</v>
      </c>
      <c r="D7" s="588" t="s">
        <v>706</v>
      </c>
    </row>
    <row r="8" spans="2:21">
      <c r="B8" s="1301"/>
      <c r="C8" s="588" t="s">
        <v>230</v>
      </c>
      <c r="D8" s="588" t="s">
        <v>685</v>
      </c>
    </row>
    <row r="9" spans="2:21">
      <c r="B9" s="1301"/>
      <c r="C9" s="588" t="s">
        <v>231</v>
      </c>
      <c r="D9" s="588" t="s">
        <v>686</v>
      </c>
    </row>
    <row r="10" spans="2:21" ht="26.4">
      <c r="B10" s="588" t="s">
        <v>232</v>
      </c>
      <c r="C10" s="588" t="s">
        <v>233</v>
      </c>
      <c r="D10" s="588" t="s">
        <v>707</v>
      </c>
    </row>
    <row r="11" spans="2:21" ht="66">
      <c r="B11" s="588" t="s">
        <v>234</v>
      </c>
      <c r="C11" s="588" t="s">
        <v>235</v>
      </c>
      <c r="D11" s="588" t="s">
        <v>708</v>
      </c>
    </row>
    <row r="12" spans="2:21" ht="39.6">
      <c r="B12" s="1302" t="s">
        <v>638</v>
      </c>
      <c r="C12" s="588" t="s">
        <v>236</v>
      </c>
      <c r="D12" s="588" t="s">
        <v>687</v>
      </c>
    </row>
    <row r="13" spans="2:21" ht="26.4">
      <c r="B13" s="1302"/>
      <c r="C13" s="588" t="s">
        <v>237</v>
      </c>
      <c r="D13" s="588" t="s">
        <v>688</v>
      </c>
    </row>
    <row r="14" spans="2:21">
      <c r="B14" s="1296" t="s">
        <v>238</v>
      </c>
      <c r="C14" s="1296"/>
      <c r="D14" s="1296"/>
    </row>
    <row r="15" spans="2:21">
      <c r="B15" s="1290" t="s">
        <v>239</v>
      </c>
      <c r="C15" s="588" t="s">
        <v>240</v>
      </c>
      <c r="D15" s="589"/>
    </row>
    <row r="16" spans="2:21">
      <c r="B16" s="1291"/>
      <c r="C16" s="588" t="s">
        <v>241</v>
      </c>
      <c r="D16" s="588" t="s">
        <v>706</v>
      </c>
    </row>
    <row r="17" spans="2:4">
      <c r="B17" s="1291"/>
      <c r="C17" s="588" t="s">
        <v>242</v>
      </c>
      <c r="D17" s="588" t="s">
        <v>709</v>
      </c>
    </row>
    <row r="18" spans="2:4">
      <c r="B18" s="1291"/>
      <c r="C18" s="588" t="s">
        <v>243</v>
      </c>
      <c r="D18" s="588" t="s">
        <v>710</v>
      </c>
    </row>
    <row r="19" spans="2:4" ht="52.5" customHeight="1">
      <c r="B19" s="1291"/>
      <c r="C19" s="588" t="s">
        <v>244</v>
      </c>
      <c r="D19" s="1297" t="s">
        <v>245</v>
      </c>
    </row>
    <row r="20" spans="2:4">
      <c r="B20" s="1291"/>
      <c r="C20" s="588" t="s">
        <v>246</v>
      </c>
      <c r="D20" s="1297"/>
    </row>
    <row r="21" spans="2:4" ht="42">
      <c r="B21" s="1292"/>
      <c r="C21" s="588" t="s">
        <v>247</v>
      </c>
      <c r="D21" s="588" t="s">
        <v>639</v>
      </c>
    </row>
    <row r="22" spans="2:4">
      <c r="B22" s="1296" t="s">
        <v>248</v>
      </c>
      <c r="C22" s="1296"/>
      <c r="D22" s="1296"/>
    </row>
    <row r="23" spans="2:4">
      <c r="B23" s="1290" t="s">
        <v>249</v>
      </c>
      <c r="C23" s="588" t="s">
        <v>250</v>
      </c>
      <c r="D23" s="588" t="s">
        <v>711</v>
      </c>
    </row>
    <row r="24" spans="2:4">
      <c r="B24" s="1291"/>
      <c r="C24" s="588" t="s">
        <v>251</v>
      </c>
      <c r="D24" s="588" t="s">
        <v>712</v>
      </c>
    </row>
    <row r="25" spans="2:4" ht="39.6">
      <c r="B25" s="1292"/>
      <c r="C25" s="588" t="s">
        <v>252</v>
      </c>
      <c r="D25" s="588" t="s">
        <v>253</v>
      </c>
    </row>
    <row r="26" spans="2:4" ht="32.700000000000003" customHeight="1">
      <c r="B26" s="588" t="s">
        <v>254</v>
      </c>
      <c r="C26" s="588" t="s">
        <v>255</v>
      </c>
      <c r="D26" s="588" t="s">
        <v>713</v>
      </c>
    </row>
    <row r="27" spans="2:4" ht="39.6">
      <c r="B27" s="588" t="s">
        <v>256</v>
      </c>
      <c r="C27" s="588" t="s">
        <v>257</v>
      </c>
      <c r="D27" s="588" t="s">
        <v>714</v>
      </c>
    </row>
    <row r="28" spans="2:4">
      <c r="B28" s="1296" t="s">
        <v>258</v>
      </c>
      <c r="C28" s="1296"/>
      <c r="D28" s="1296"/>
    </row>
    <row r="29" spans="2:4" ht="26.4">
      <c r="B29" s="588" t="s">
        <v>259</v>
      </c>
      <c r="C29" s="588" t="s">
        <v>260</v>
      </c>
      <c r="D29" s="1290" t="s">
        <v>261</v>
      </c>
    </row>
    <row r="30" spans="2:4" ht="52.8">
      <c r="B30" s="588" t="s">
        <v>262</v>
      </c>
      <c r="C30" s="588" t="s">
        <v>263</v>
      </c>
      <c r="D30" s="1292"/>
    </row>
    <row r="31" spans="2:4">
      <c r="B31" s="1296" t="s">
        <v>264</v>
      </c>
      <c r="C31" s="1296"/>
      <c r="D31" s="1296"/>
    </row>
    <row r="32" spans="2:4" ht="16.5" customHeight="1">
      <c r="B32" s="1290" t="s">
        <v>640</v>
      </c>
      <c r="C32" s="588" t="s">
        <v>265</v>
      </c>
      <c r="D32" s="588"/>
    </row>
    <row r="33" spans="2:4">
      <c r="B33" s="1291"/>
      <c r="C33" s="588" t="s">
        <v>266</v>
      </c>
      <c r="D33" s="588" t="s">
        <v>267</v>
      </c>
    </row>
    <row r="34" spans="2:4">
      <c r="B34" s="1291"/>
      <c r="C34" s="588" t="s">
        <v>268</v>
      </c>
      <c r="D34" s="790" t="s">
        <v>269</v>
      </c>
    </row>
    <row r="35" spans="2:4">
      <c r="B35" s="1292"/>
      <c r="C35" s="588" t="s">
        <v>270</v>
      </c>
      <c r="D35" s="790" t="s">
        <v>271</v>
      </c>
    </row>
    <row r="36" spans="2:4" ht="26.4">
      <c r="B36" s="1290" t="s">
        <v>641</v>
      </c>
      <c r="C36" s="588" t="s">
        <v>272</v>
      </c>
      <c r="D36" s="791"/>
    </row>
    <row r="37" spans="2:4" ht="26.4">
      <c r="B37" s="1291"/>
      <c r="C37" s="588" t="s">
        <v>273</v>
      </c>
      <c r="D37" s="790" t="s">
        <v>274</v>
      </c>
    </row>
    <row r="38" spans="2:4" ht="26.4">
      <c r="B38" s="1292"/>
      <c r="C38" s="588" t="s">
        <v>275</v>
      </c>
      <c r="D38" s="790" t="s">
        <v>276</v>
      </c>
    </row>
    <row r="39" spans="2:4" ht="26.4">
      <c r="B39" s="1290" t="s">
        <v>642</v>
      </c>
      <c r="C39" s="588" t="s">
        <v>277</v>
      </c>
      <c r="D39" s="790" t="s">
        <v>278</v>
      </c>
    </row>
    <row r="40" spans="2:4">
      <c r="B40" s="1292"/>
      <c r="C40" s="588" t="s">
        <v>279</v>
      </c>
      <c r="D40" s="790" t="s">
        <v>280</v>
      </c>
    </row>
    <row r="41" spans="2:4" ht="52.8">
      <c r="B41" s="588" t="s">
        <v>643</v>
      </c>
      <c r="C41" s="588" t="s">
        <v>281</v>
      </c>
      <c r="D41" s="588" t="s">
        <v>716</v>
      </c>
    </row>
    <row r="42" spans="2:4">
      <c r="B42" s="1296" t="s">
        <v>282</v>
      </c>
      <c r="C42" s="1296"/>
      <c r="D42" s="1296"/>
    </row>
    <row r="43" spans="2:4" ht="52.5" customHeight="1">
      <c r="B43" s="1290" t="s">
        <v>644</v>
      </c>
      <c r="C43" s="588" t="s">
        <v>283</v>
      </c>
      <c r="D43" s="1290" t="s">
        <v>717</v>
      </c>
    </row>
    <row r="44" spans="2:4">
      <c r="B44" s="1291"/>
      <c r="C44" s="588" t="s">
        <v>284</v>
      </c>
      <c r="D44" s="1291"/>
    </row>
    <row r="45" spans="2:4">
      <c r="B45" s="1292"/>
      <c r="C45" s="588" t="s">
        <v>285</v>
      </c>
      <c r="D45" s="1292"/>
    </row>
    <row r="46" spans="2:4">
      <c r="B46" s="1296" t="s">
        <v>286</v>
      </c>
      <c r="C46" s="1296"/>
      <c r="D46" s="1296"/>
    </row>
    <row r="47" spans="2:4" ht="26.4">
      <c r="B47" s="1290" t="s">
        <v>645</v>
      </c>
      <c r="C47" s="588" t="s">
        <v>287</v>
      </c>
      <c r="D47" s="588"/>
    </row>
    <row r="48" spans="2:4">
      <c r="B48" s="1291"/>
      <c r="C48" s="588" t="s">
        <v>288</v>
      </c>
      <c r="D48" s="588" t="s">
        <v>289</v>
      </c>
    </row>
    <row r="49" spans="2:4" ht="25.2" customHeight="1">
      <c r="B49" s="1292"/>
      <c r="C49" s="588" t="s">
        <v>290</v>
      </c>
      <c r="D49" s="588" t="s">
        <v>646</v>
      </c>
    </row>
    <row r="50" spans="2:4" ht="39.6">
      <c r="B50" s="590" t="s">
        <v>647</v>
      </c>
      <c r="C50" s="588" t="s">
        <v>291</v>
      </c>
      <c r="D50" s="588" t="s">
        <v>292</v>
      </c>
    </row>
    <row r="51" spans="2:4" ht="27" customHeight="1">
      <c r="B51" s="588" t="s">
        <v>648</v>
      </c>
      <c r="C51" s="588" t="s">
        <v>293</v>
      </c>
      <c r="D51" s="588" t="s">
        <v>294</v>
      </c>
    </row>
    <row r="52" spans="2:4">
      <c r="B52" s="1296" t="s">
        <v>295</v>
      </c>
      <c r="C52" s="1296"/>
      <c r="D52" s="1296"/>
    </row>
    <row r="53" spans="2:4" ht="39.6">
      <c r="B53" s="588" t="s">
        <v>296</v>
      </c>
      <c r="C53" s="588" t="s">
        <v>297</v>
      </c>
      <c r="D53" s="1290" t="s">
        <v>298</v>
      </c>
    </row>
    <row r="54" spans="2:4" ht="26.4">
      <c r="B54" s="588" t="s">
        <v>299</v>
      </c>
      <c r="C54" s="588" t="s">
        <v>300</v>
      </c>
      <c r="D54" s="1292"/>
    </row>
    <row r="55" spans="2:4">
      <c r="B55" s="1296" t="s">
        <v>301</v>
      </c>
      <c r="C55" s="1296"/>
      <c r="D55" s="1296"/>
    </row>
    <row r="56" spans="2:4" ht="29.1" customHeight="1">
      <c r="B56" s="588" t="s">
        <v>302</v>
      </c>
      <c r="C56" s="588" t="s">
        <v>303</v>
      </c>
      <c r="D56" s="591">
        <v>0</v>
      </c>
    </row>
    <row r="57" spans="2:4" ht="25.2" customHeight="1">
      <c r="B57" s="1290" t="s">
        <v>649</v>
      </c>
      <c r="C57" s="588" t="s">
        <v>304</v>
      </c>
      <c r="D57" s="588" t="s">
        <v>305</v>
      </c>
    </row>
    <row r="58" spans="2:4" ht="27" customHeight="1">
      <c r="B58" s="1291"/>
      <c r="C58" s="588" t="s">
        <v>306</v>
      </c>
      <c r="D58" s="588" t="s">
        <v>307</v>
      </c>
    </row>
    <row r="59" spans="2:4" ht="28.2" customHeight="1">
      <c r="B59" s="1292"/>
      <c r="C59" s="588" t="s">
        <v>308</v>
      </c>
      <c r="D59" s="588" t="s">
        <v>309</v>
      </c>
    </row>
    <row r="60" spans="2:4">
      <c r="B60" s="1296" t="s">
        <v>310</v>
      </c>
      <c r="C60" s="1296"/>
      <c r="D60" s="1296"/>
    </row>
    <row r="61" spans="2:4">
      <c r="B61" s="1290" t="s">
        <v>650</v>
      </c>
      <c r="C61" s="588" t="s">
        <v>311</v>
      </c>
      <c r="D61" s="591"/>
    </row>
    <row r="62" spans="2:4">
      <c r="B62" s="1291"/>
      <c r="C62" s="588" t="s">
        <v>312</v>
      </c>
      <c r="D62" s="591" t="s">
        <v>313</v>
      </c>
    </row>
    <row r="63" spans="2:4">
      <c r="B63" s="1291"/>
      <c r="C63" s="588" t="s">
        <v>314</v>
      </c>
      <c r="D63" s="591" t="s">
        <v>315</v>
      </c>
    </row>
    <row r="64" spans="2:4">
      <c r="B64" s="1292"/>
      <c r="C64" s="588" t="s">
        <v>316</v>
      </c>
      <c r="D64" s="591" t="s">
        <v>317</v>
      </c>
    </row>
    <row r="65" spans="2:4" ht="14.7" customHeight="1">
      <c r="B65" s="1290" t="s">
        <v>651</v>
      </c>
      <c r="C65" s="588" t="s">
        <v>318</v>
      </c>
      <c r="D65" s="589"/>
    </row>
    <row r="66" spans="2:4">
      <c r="B66" s="1291"/>
      <c r="C66" s="588" t="s">
        <v>319</v>
      </c>
      <c r="D66" s="591" t="s">
        <v>320</v>
      </c>
    </row>
    <row r="67" spans="2:4">
      <c r="B67" s="1291"/>
      <c r="C67" s="588" t="s">
        <v>321</v>
      </c>
      <c r="D67" s="591" t="s">
        <v>322</v>
      </c>
    </row>
    <row r="68" spans="2:4">
      <c r="B68" s="1291"/>
      <c r="C68" s="588" t="s">
        <v>323</v>
      </c>
      <c r="D68" s="591" t="s">
        <v>324</v>
      </c>
    </row>
    <row r="69" spans="2:4">
      <c r="B69" s="1291"/>
      <c r="C69" s="588" t="s">
        <v>325</v>
      </c>
      <c r="D69" s="591" t="s">
        <v>326</v>
      </c>
    </row>
    <row r="70" spans="2:4">
      <c r="B70" s="1292"/>
      <c r="C70" s="588" t="s">
        <v>327</v>
      </c>
      <c r="D70" s="591" t="s">
        <v>328</v>
      </c>
    </row>
    <row r="71" spans="2:4" ht="26.4">
      <c r="B71" s="588" t="s">
        <v>329</v>
      </c>
      <c r="C71" s="588" t="s">
        <v>330</v>
      </c>
      <c r="D71" s="792" t="s">
        <v>718</v>
      </c>
    </row>
    <row r="72" spans="2:4" ht="26.1" customHeight="1">
      <c r="B72" s="1290" t="s">
        <v>652</v>
      </c>
      <c r="C72" s="1290" t="s">
        <v>331</v>
      </c>
      <c r="D72" s="792" t="s">
        <v>610</v>
      </c>
    </row>
    <row r="73" spans="2:4">
      <c r="B73" s="1291"/>
      <c r="C73" s="1291"/>
      <c r="D73" s="792" t="s">
        <v>332</v>
      </c>
    </row>
    <row r="74" spans="2:4">
      <c r="B74" s="1291"/>
      <c r="C74" s="1291"/>
      <c r="D74" s="792" t="s">
        <v>333</v>
      </c>
    </row>
    <row r="75" spans="2:4">
      <c r="B75" s="1291"/>
      <c r="C75" s="1291"/>
      <c r="D75" s="792" t="s">
        <v>611</v>
      </c>
    </row>
    <row r="76" spans="2:4">
      <c r="B76" s="1291"/>
      <c r="C76" s="1291"/>
      <c r="D76" s="792" t="s">
        <v>612</v>
      </c>
    </row>
    <row r="77" spans="2:4" ht="26.4">
      <c r="B77" s="1292"/>
      <c r="C77" s="1292"/>
      <c r="D77" s="591" t="s">
        <v>334</v>
      </c>
    </row>
    <row r="78" spans="2:4" ht="15.6">
      <c r="B78" s="588" t="s">
        <v>335</v>
      </c>
      <c r="C78" s="588" t="s">
        <v>653</v>
      </c>
      <c r="D78" s="591" t="s">
        <v>719</v>
      </c>
    </row>
    <row r="79" spans="2:4">
      <c r="B79" s="1293" t="s">
        <v>336</v>
      </c>
      <c r="C79" s="1294"/>
      <c r="D79" s="1295"/>
    </row>
    <row r="80" spans="2:4">
      <c r="B80" s="1296" t="s">
        <v>264</v>
      </c>
      <c r="C80" s="1296"/>
      <c r="D80" s="1296"/>
    </row>
    <row r="81" spans="2:4">
      <c r="B81" s="1290" t="s">
        <v>654</v>
      </c>
      <c r="C81" s="588" t="s">
        <v>337</v>
      </c>
      <c r="D81" s="591"/>
    </row>
    <row r="82" spans="2:4">
      <c r="B82" s="1291"/>
      <c r="C82" s="588" t="s">
        <v>338</v>
      </c>
      <c r="D82" s="591" t="s">
        <v>339</v>
      </c>
    </row>
    <row r="83" spans="2:4">
      <c r="B83" s="1291"/>
      <c r="C83" s="588" t="s">
        <v>340</v>
      </c>
      <c r="D83" s="591" t="s">
        <v>341</v>
      </c>
    </row>
    <row r="84" spans="2:4">
      <c r="B84" s="1291"/>
      <c r="C84" s="588" t="s">
        <v>342</v>
      </c>
      <c r="D84" s="591" t="s">
        <v>343</v>
      </c>
    </row>
    <row r="85" spans="2:4" ht="26.4">
      <c r="B85" s="1292"/>
      <c r="C85" s="588" t="s">
        <v>344</v>
      </c>
      <c r="D85" s="591" t="s">
        <v>345</v>
      </c>
    </row>
    <row r="86" spans="2:4" ht="26.4">
      <c r="B86" s="1290" t="s">
        <v>655</v>
      </c>
      <c r="C86" s="588" t="s">
        <v>346</v>
      </c>
      <c r="D86" s="589"/>
    </row>
    <row r="87" spans="2:4" ht="39.6">
      <c r="B87" s="1291"/>
      <c r="C87" s="588" t="s">
        <v>347</v>
      </c>
      <c r="D87" s="591" t="s">
        <v>348</v>
      </c>
    </row>
    <row r="88" spans="2:4" ht="39.6">
      <c r="B88" s="1292"/>
      <c r="C88" s="588" t="s">
        <v>349</v>
      </c>
      <c r="D88" s="591" t="s">
        <v>350</v>
      </c>
    </row>
    <row r="89" spans="2:4" ht="26.4">
      <c r="B89" s="1290" t="s">
        <v>656</v>
      </c>
      <c r="C89" s="588" t="s">
        <v>351</v>
      </c>
      <c r="D89" s="591" t="s">
        <v>352</v>
      </c>
    </row>
    <row r="90" spans="2:4">
      <c r="B90" s="1292"/>
      <c r="C90" s="588" t="s">
        <v>279</v>
      </c>
      <c r="D90" s="591" t="s">
        <v>353</v>
      </c>
    </row>
    <row r="91" spans="2:4" ht="39.6">
      <c r="B91" s="588" t="s">
        <v>657</v>
      </c>
      <c r="C91" s="588" t="s">
        <v>354</v>
      </c>
      <c r="D91" s="591" t="s">
        <v>720</v>
      </c>
    </row>
    <row r="92" spans="2:4">
      <c r="B92" s="1296" t="s">
        <v>355</v>
      </c>
      <c r="C92" s="1296"/>
      <c r="D92" s="1296"/>
    </row>
    <row r="93" spans="2:4" ht="26.4">
      <c r="B93" s="1290" t="s">
        <v>356</v>
      </c>
      <c r="C93" s="588" t="s">
        <v>357</v>
      </c>
      <c r="D93" s="589"/>
    </row>
    <row r="94" spans="2:4" ht="26.4">
      <c r="B94" s="1291"/>
      <c r="C94" s="588" t="s">
        <v>358</v>
      </c>
      <c r="D94" s="591" t="s">
        <v>359</v>
      </c>
    </row>
    <row r="95" spans="2:4" ht="28.8">
      <c r="B95" s="1292"/>
      <c r="C95" s="588" t="s">
        <v>658</v>
      </c>
      <c r="D95" s="792" t="s">
        <v>360</v>
      </c>
    </row>
    <row r="96" spans="2:4" ht="26.4">
      <c r="B96" s="588" t="s">
        <v>361</v>
      </c>
      <c r="C96" s="588" t="s">
        <v>362</v>
      </c>
      <c r="D96" s="792" t="s">
        <v>363</v>
      </c>
    </row>
    <row r="97" spans="2:4">
      <c r="B97" s="1296" t="s">
        <v>364</v>
      </c>
      <c r="C97" s="1296"/>
      <c r="D97" s="1296"/>
    </row>
    <row r="98" spans="2:4">
      <c r="B98" s="1290" t="s">
        <v>365</v>
      </c>
      <c r="C98" s="588" t="s">
        <v>311</v>
      </c>
      <c r="D98" s="591"/>
    </row>
    <row r="99" spans="2:4" ht="15.6">
      <c r="B99" s="1291"/>
      <c r="C99" s="588" t="s">
        <v>659</v>
      </c>
      <c r="D99" s="591" t="s">
        <v>366</v>
      </c>
    </row>
    <row r="100" spans="2:4">
      <c r="B100" s="1291"/>
      <c r="C100" s="588" t="s">
        <v>367</v>
      </c>
      <c r="D100" s="591" t="s">
        <v>368</v>
      </c>
    </row>
    <row r="101" spans="2:4">
      <c r="B101" s="1292"/>
      <c r="C101" s="588" t="s">
        <v>369</v>
      </c>
      <c r="D101" s="591" t="s">
        <v>370</v>
      </c>
    </row>
    <row r="102" spans="2:4">
      <c r="B102" s="1290" t="s">
        <v>660</v>
      </c>
      <c r="C102" s="588" t="s">
        <v>371</v>
      </c>
      <c r="D102" s="591"/>
    </row>
    <row r="103" spans="2:4">
      <c r="B103" s="1291"/>
      <c r="C103" s="588" t="s">
        <v>372</v>
      </c>
      <c r="D103" s="591" t="s">
        <v>373</v>
      </c>
    </row>
    <row r="104" spans="2:4">
      <c r="B104" s="1292"/>
      <c r="C104" s="588" t="s">
        <v>374</v>
      </c>
      <c r="D104" s="792" t="s">
        <v>375</v>
      </c>
    </row>
    <row r="105" spans="2:4">
      <c r="B105" s="1290" t="s">
        <v>376</v>
      </c>
      <c r="C105" s="588" t="s">
        <v>377</v>
      </c>
      <c r="D105" s="792"/>
    </row>
    <row r="106" spans="2:4">
      <c r="B106" s="1291"/>
      <c r="C106" s="588" t="s">
        <v>378</v>
      </c>
      <c r="D106" s="792" t="s">
        <v>379</v>
      </c>
    </row>
    <row r="107" spans="2:4" ht="15.6">
      <c r="B107" s="1292"/>
      <c r="C107" s="588" t="s">
        <v>661</v>
      </c>
      <c r="D107" s="792" t="s">
        <v>380</v>
      </c>
    </row>
    <row r="108" spans="2:4" ht="126.6" customHeight="1">
      <c r="B108" s="1290" t="s">
        <v>381</v>
      </c>
      <c r="C108" s="1290" t="s">
        <v>382</v>
      </c>
      <c r="D108" s="792" t="s">
        <v>705</v>
      </c>
    </row>
    <row r="109" spans="2:4" ht="91.5" customHeight="1">
      <c r="B109" s="1292"/>
      <c r="C109" s="1292"/>
      <c r="D109" s="591" t="s">
        <v>383</v>
      </c>
    </row>
    <row r="110" spans="2:4">
      <c r="B110" s="1296" t="s">
        <v>384</v>
      </c>
      <c r="C110" s="1296"/>
      <c r="D110" s="1296"/>
    </row>
    <row r="111" spans="2:4">
      <c r="B111" s="1290" t="s">
        <v>662</v>
      </c>
      <c r="C111" s="588" t="s">
        <v>311</v>
      </c>
      <c r="D111" s="591"/>
    </row>
    <row r="112" spans="2:4">
      <c r="B112" s="1291"/>
      <c r="C112" s="588" t="s">
        <v>312</v>
      </c>
      <c r="D112" s="591" t="s">
        <v>385</v>
      </c>
    </row>
    <row r="113" spans="2:10">
      <c r="B113" s="1291"/>
      <c r="C113" s="588" t="s">
        <v>314</v>
      </c>
      <c r="D113" s="591" t="s">
        <v>386</v>
      </c>
    </row>
    <row r="114" spans="2:10">
      <c r="B114" s="1292"/>
      <c r="C114" s="588" t="s">
        <v>316</v>
      </c>
      <c r="D114" s="591" t="s">
        <v>387</v>
      </c>
    </row>
    <row r="115" spans="2:10">
      <c r="B115" s="1290" t="s">
        <v>663</v>
      </c>
      <c r="C115" s="588" t="s">
        <v>388</v>
      </c>
      <c r="D115" s="591"/>
    </row>
    <row r="116" spans="2:10">
      <c r="B116" s="1291"/>
      <c r="C116" s="588" t="s">
        <v>389</v>
      </c>
      <c r="D116" s="591" t="s">
        <v>390</v>
      </c>
    </row>
    <row r="117" spans="2:10">
      <c r="B117" s="1291"/>
      <c r="C117" s="588" t="s">
        <v>391</v>
      </c>
      <c r="D117" s="591" t="s">
        <v>392</v>
      </c>
    </row>
    <row r="118" spans="2:10">
      <c r="B118" s="1291"/>
      <c r="C118" s="588" t="s">
        <v>393</v>
      </c>
      <c r="D118" s="591" t="s">
        <v>394</v>
      </c>
    </row>
    <row r="119" spans="2:10">
      <c r="B119" s="1292"/>
      <c r="C119" s="588" t="s">
        <v>395</v>
      </c>
      <c r="D119" s="591" t="s">
        <v>396</v>
      </c>
    </row>
    <row r="120" spans="2:10">
      <c r="B120" s="1290" t="s">
        <v>397</v>
      </c>
      <c r="C120" s="588" t="s">
        <v>398</v>
      </c>
      <c r="D120" s="591"/>
    </row>
    <row r="121" spans="2:10">
      <c r="B121" s="1291"/>
      <c r="C121" s="588" t="s">
        <v>378</v>
      </c>
      <c r="D121" s="1290" t="s">
        <v>718</v>
      </c>
    </row>
    <row r="122" spans="2:10">
      <c r="B122" s="1292"/>
      <c r="C122" s="588" t="s">
        <v>399</v>
      </c>
      <c r="D122" s="1292"/>
    </row>
    <row r="123" spans="2:10"/>
    <row r="124" spans="2:10"/>
    <row r="125" spans="2:10" s="266" customFormat="1" ht="13.2">
      <c r="B125" s="272" t="s">
        <v>193</v>
      </c>
      <c r="D125" s="267"/>
      <c r="E125" s="267"/>
      <c r="F125" s="268"/>
      <c r="H125" s="269"/>
      <c r="I125" s="270"/>
      <c r="J125" s="271"/>
    </row>
    <row r="126" spans="2:10"/>
    <row r="127" spans="2:10" ht="28.5" customHeight="1">
      <c r="B127" s="657">
        <v>1</v>
      </c>
      <c r="C127" s="1303" t="s">
        <v>400</v>
      </c>
      <c r="D127" s="1303"/>
      <c r="E127" s="1303"/>
      <c r="F127" s="1303"/>
      <c r="G127" s="1303"/>
    </row>
    <row r="128" spans="2:10" ht="36" customHeight="1">
      <c r="B128" s="657">
        <v>2</v>
      </c>
      <c r="C128" s="1303" t="s">
        <v>401</v>
      </c>
      <c r="D128" s="1303"/>
      <c r="E128" s="1303"/>
      <c r="F128" s="1303"/>
      <c r="G128" s="249"/>
    </row>
    <row r="129" spans="2:10" ht="29.1" customHeight="1">
      <c r="B129" s="657">
        <v>3</v>
      </c>
      <c r="C129" s="1303" t="s">
        <v>402</v>
      </c>
      <c r="D129" s="1303"/>
      <c r="E129" s="1303"/>
      <c r="F129" s="1303"/>
      <c r="G129" s="249"/>
    </row>
    <row r="130" spans="2:10" ht="35.549999999999997" customHeight="1">
      <c r="B130" s="657">
        <v>4</v>
      </c>
      <c r="C130" s="1303" t="s">
        <v>715</v>
      </c>
      <c r="D130" s="1303"/>
      <c r="E130" s="1303"/>
      <c r="F130" s="1303"/>
      <c r="G130" s="249"/>
    </row>
    <row r="131" spans="2:10" ht="39.6" customHeight="1">
      <c r="B131" s="657">
        <v>5</v>
      </c>
      <c r="C131" s="1303" t="s">
        <v>403</v>
      </c>
      <c r="D131" s="1303"/>
      <c r="E131" s="1303"/>
      <c r="F131" s="1303"/>
      <c r="G131" s="249"/>
    </row>
    <row r="132" spans="2:10" ht="58.5" customHeight="1">
      <c r="B132" s="657">
        <v>6</v>
      </c>
      <c r="C132" s="1303" t="s">
        <v>404</v>
      </c>
      <c r="D132" s="1303"/>
      <c r="E132" s="1303"/>
      <c r="F132" s="1303"/>
      <c r="G132" s="249"/>
    </row>
    <row r="133" spans="2:10">
      <c r="B133" s="657">
        <v>7</v>
      </c>
      <c r="C133" s="1303" t="s">
        <v>405</v>
      </c>
      <c r="D133" s="1303"/>
      <c r="E133" s="1303"/>
      <c r="F133" s="1303"/>
      <c r="G133" s="249"/>
    </row>
    <row r="134" spans="2:10" ht="29.55" customHeight="1">
      <c r="B134" s="657">
        <v>8</v>
      </c>
      <c r="C134" s="1303" t="s">
        <v>406</v>
      </c>
      <c r="D134" s="1303"/>
      <c r="E134" s="1303"/>
      <c r="F134" s="1303"/>
      <c r="G134" s="249"/>
    </row>
    <row r="135" spans="2:10" ht="28.5" customHeight="1">
      <c r="B135" s="657">
        <v>9</v>
      </c>
      <c r="C135" s="1303" t="s">
        <v>407</v>
      </c>
      <c r="D135" s="1303"/>
      <c r="E135" s="1303"/>
      <c r="F135" s="1303"/>
      <c r="G135" s="249"/>
    </row>
    <row r="136" spans="2:10" ht="56.1" customHeight="1">
      <c r="B136" s="657">
        <v>10</v>
      </c>
      <c r="C136" s="1303" t="s">
        <v>408</v>
      </c>
      <c r="D136" s="1303"/>
      <c r="E136" s="1303"/>
      <c r="F136" s="1303"/>
      <c r="G136" s="249"/>
    </row>
    <row r="137" spans="2:10" ht="22.5" customHeight="1">
      <c r="B137" s="657">
        <v>11</v>
      </c>
      <c r="C137" s="1303" t="s">
        <v>409</v>
      </c>
      <c r="D137" s="1303"/>
      <c r="E137" s="1303"/>
      <c r="F137" s="1303"/>
      <c r="G137" s="249"/>
    </row>
    <row r="138" spans="2:10" ht="30.6" customHeight="1">
      <c r="B138" s="657">
        <v>12</v>
      </c>
      <c r="C138" s="1303" t="s">
        <v>410</v>
      </c>
      <c r="D138" s="1303"/>
      <c r="E138" s="1303"/>
      <c r="F138" s="1303"/>
      <c r="G138" s="249"/>
    </row>
    <row r="139" spans="2:10" ht="23.1" customHeight="1">
      <c r="B139" s="657">
        <v>13</v>
      </c>
      <c r="C139" s="1303" t="s">
        <v>411</v>
      </c>
      <c r="D139" s="1303"/>
      <c r="E139" s="1303"/>
      <c r="F139" s="1303"/>
      <c r="G139" s="249"/>
    </row>
    <row r="140" spans="2:10">
      <c r="B140" s="657">
        <v>14</v>
      </c>
      <c r="C140" s="1303" t="s">
        <v>412</v>
      </c>
      <c r="D140" s="1303"/>
      <c r="E140" s="1303"/>
      <c r="F140" s="1303"/>
      <c r="G140" s="249"/>
    </row>
    <row r="141" spans="2:10">
      <c r="B141" s="657">
        <v>15</v>
      </c>
      <c r="C141" s="1303" t="s">
        <v>413</v>
      </c>
      <c r="D141" s="1303"/>
      <c r="E141" s="1303"/>
      <c r="F141" s="1303"/>
      <c r="G141" s="249"/>
    </row>
    <row r="142" spans="2:10">
      <c r="B142" s="263"/>
    </row>
    <row r="143" spans="2:10" s="266" customFormat="1" ht="13.2">
      <c r="B143" s="272" t="s">
        <v>414</v>
      </c>
      <c r="C143" s="265"/>
      <c r="D143" s="267"/>
      <c r="E143" s="267"/>
      <c r="F143" s="268"/>
      <c r="H143" s="269"/>
      <c r="I143" s="270"/>
      <c r="J143" s="271"/>
    </row>
    <row r="144" spans="2:10"/>
    <row r="145" spans="3:4">
      <c r="C145" s="273" t="s">
        <v>415</v>
      </c>
      <c r="D145" s="274" t="s">
        <v>416</v>
      </c>
    </row>
    <row r="146" spans="3:4">
      <c r="C146" s="262" t="s">
        <v>417</v>
      </c>
      <c r="D146" s="262" t="s">
        <v>418</v>
      </c>
    </row>
    <row r="147" spans="3:4">
      <c r="C147" s="262" t="s">
        <v>419</v>
      </c>
      <c r="D147" s="262" t="s">
        <v>420</v>
      </c>
    </row>
    <row r="148" spans="3:4" ht="20.399999999999999">
      <c r="C148" s="262" t="s">
        <v>421</v>
      </c>
      <c r="D148" s="262" t="s">
        <v>422</v>
      </c>
    </row>
    <row r="149" spans="3:4" ht="20.399999999999999">
      <c r="C149" s="262" t="s">
        <v>423</v>
      </c>
      <c r="D149" s="262" t="s">
        <v>424</v>
      </c>
    </row>
    <row r="150" spans="3:4">
      <c r="C150" s="262" t="s">
        <v>425</v>
      </c>
      <c r="D150" s="262" t="s">
        <v>426</v>
      </c>
    </row>
    <row r="151" spans="3:4">
      <c r="C151" s="262" t="s">
        <v>427</v>
      </c>
      <c r="D151" s="262" t="s">
        <v>428</v>
      </c>
    </row>
    <row r="152" spans="3:4">
      <c r="C152" s="262" t="s">
        <v>429</v>
      </c>
      <c r="D152" s="262" t="s">
        <v>689</v>
      </c>
    </row>
    <row r="153" spans="3:4">
      <c r="C153" s="262" t="s">
        <v>430</v>
      </c>
      <c r="D153" s="262" t="s">
        <v>690</v>
      </c>
    </row>
    <row r="154" spans="3:4">
      <c r="C154" s="262" t="s">
        <v>431</v>
      </c>
      <c r="D154" s="262" t="s">
        <v>432</v>
      </c>
    </row>
    <row r="155" spans="3:4">
      <c r="C155" s="262" t="s">
        <v>433</v>
      </c>
      <c r="D155" s="262" t="s">
        <v>434</v>
      </c>
    </row>
    <row r="156" spans="3:4"/>
    <row r="157" spans="3:4"/>
  </sheetData>
  <sheetProtection sheet="1" objects="1" scenarios="1"/>
  <mergeCells count="62">
    <mergeCell ref="C137:F137"/>
    <mergeCell ref="C138:F138"/>
    <mergeCell ref="C139:F139"/>
    <mergeCell ref="C140:F140"/>
    <mergeCell ref="C141:F141"/>
    <mergeCell ref="C132:F132"/>
    <mergeCell ref="C133:F133"/>
    <mergeCell ref="C134:F134"/>
    <mergeCell ref="C135:F135"/>
    <mergeCell ref="C136:F136"/>
    <mergeCell ref="C127:G127"/>
    <mergeCell ref="C128:F128"/>
    <mergeCell ref="C129:F129"/>
    <mergeCell ref="C130:F130"/>
    <mergeCell ref="C131:F131"/>
    <mergeCell ref="B4:D4"/>
    <mergeCell ref="B6:D6"/>
    <mergeCell ref="B7:B9"/>
    <mergeCell ref="B12:B13"/>
    <mergeCell ref="B14:D14"/>
    <mergeCell ref="B39:B40"/>
    <mergeCell ref="B42:D42"/>
    <mergeCell ref="B43:B45"/>
    <mergeCell ref="D43:D45"/>
    <mergeCell ref="B15:B21"/>
    <mergeCell ref="D19:D20"/>
    <mergeCell ref="D29:D30"/>
    <mergeCell ref="B22:D22"/>
    <mergeCell ref="B23:B25"/>
    <mergeCell ref="B28:D28"/>
    <mergeCell ref="B31:D31"/>
    <mergeCell ref="B32:B35"/>
    <mergeCell ref="B36:B38"/>
    <mergeCell ref="B47:B49"/>
    <mergeCell ref="B52:D52"/>
    <mergeCell ref="D53:D54"/>
    <mergeCell ref="B55:D55"/>
    <mergeCell ref="B46:D46"/>
    <mergeCell ref="B61:B64"/>
    <mergeCell ref="B65:B70"/>
    <mergeCell ref="C72:C77"/>
    <mergeCell ref="B72:B77"/>
    <mergeCell ref="B57:B59"/>
    <mergeCell ref="B60:D60"/>
    <mergeCell ref="B120:B122"/>
    <mergeCell ref="B111:B114"/>
    <mergeCell ref="B115:B119"/>
    <mergeCell ref="D121:D122"/>
    <mergeCell ref="B105:B107"/>
    <mergeCell ref="B108:B109"/>
    <mergeCell ref="C108:C109"/>
    <mergeCell ref="B110:D110"/>
    <mergeCell ref="B102:B104"/>
    <mergeCell ref="B79:D79"/>
    <mergeCell ref="B80:D80"/>
    <mergeCell ref="B81:B85"/>
    <mergeCell ref="B86:B88"/>
    <mergeCell ref="B89:B90"/>
    <mergeCell ref="B92:D92"/>
    <mergeCell ref="B93:B95"/>
    <mergeCell ref="B97:D97"/>
    <mergeCell ref="B98:B101"/>
  </mergeCells>
  <hyperlinks>
    <hyperlink ref="C141" r:id="rId1" xr:uid="{C849713A-BCCC-4334-A47F-4C08AB28F926}"/>
    <hyperlink ref="C140" r:id="rId2" xr:uid="{027B4B09-5D1B-4F10-BAFC-D86252C8C971}"/>
  </hyperlinks>
  <pageMargins left="0.7" right="0.7" top="0.75" bottom="0.75" header="0.3" footer="0.3"/>
  <pageSetup paperSize="9" orientation="portrait" r:id="rId3"/>
  <customProperties>
    <customPr name="EpmWorksheetKeyString_GUID" r:id="rId4"/>
  </customPropertie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6488-0C22-4EB7-B341-C44B949D6A6F}">
  <sheetPr>
    <tabColor rgb="FF00148C"/>
  </sheetPr>
  <dimension ref="A1:N77"/>
  <sheetViews>
    <sheetView zoomScaleNormal="100" workbookViewId="0"/>
  </sheetViews>
  <sheetFormatPr defaultColWidth="0" defaultRowHeight="13.8" zeroHeight="1"/>
  <cols>
    <col min="1" max="1" width="3.5546875" style="247" customWidth="1"/>
    <col min="2" max="8" width="8.5546875" style="247" customWidth="1"/>
    <col min="9" max="9" width="5.44140625" style="247" customWidth="1"/>
    <col min="10" max="10" width="1.44140625" style="247" customWidth="1"/>
    <col min="11" max="11" width="57.21875" style="255" customWidth="1"/>
    <col min="12" max="14" width="8.5546875" style="255" customWidth="1"/>
    <col min="15" max="16384" width="8.5546875" style="247" hidden="1"/>
  </cols>
  <sheetData>
    <row r="1" spans="2:12">
      <c r="B1" s="254"/>
    </row>
    <row r="2" spans="2:12" ht="30">
      <c r="B2" s="1304"/>
      <c r="C2" s="1304"/>
      <c r="D2" s="1304"/>
      <c r="E2" s="1304"/>
      <c r="F2" s="1304"/>
    </row>
    <row r="3" spans="2:12" ht="20.399999999999999">
      <c r="B3" s="1305" t="s">
        <v>664</v>
      </c>
      <c r="C3" s="1305"/>
      <c r="D3" s="1305"/>
      <c r="E3" s="1305"/>
      <c r="F3" s="1305"/>
      <c r="G3" s="1305"/>
    </row>
    <row r="4" spans="2:12"/>
    <row r="5" spans="2:12" s="255" customFormat="1" ht="21">
      <c r="B5" s="259" t="s">
        <v>435</v>
      </c>
      <c r="C5" s="247"/>
      <c r="D5" s="247"/>
      <c r="E5" s="256"/>
      <c r="F5" s="257"/>
      <c r="G5" s="247"/>
      <c r="H5" s="247"/>
      <c r="I5" s="257"/>
      <c r="J5" s="247"/>
    </row>
    <row r="6" spans="2:12"/>
    <row r="7" spans="2:12"/>
    <row r="8" spans="2:12"/>
    <row r="9" spans="2:12" s="255" customFormat="1">
      <c r="B9" s="247"/>
      <c r="C9" s="247"/>
      <c r="D9" s="247"/>
      <c r="E9" s="247"/>
      <c r="F9" s="247"/>
      <c r="G9" s="247"/>
      <c r="H9" s="247"/>
      <c r="I9" s="247"/>
      <c r="J9" s="247"/>
      <c r="K9" s="691" t="s">
        <v>615</v>
      </c>
    </row>
    <row r="10" spans="2:12" s="255" customFormat="1">
      <c r="B10" s="247"/>
      <c r="C10" s="247"/>
      <c r="D10" s="247"/>
      <c r="E10" s="247"/>
      <c r="F10" s="247"/>
      <c r="G10" s="247"/>
      <c r="H10" s="247"/>
      <c r="I10" s="247"/>
      <c r="J10" s="247"/>
      <c r="K10" s="260" t="str">
        <f>'EU Taxonomy Turnover'!B31</f>
        <v>Total revenue from taxonomy-eligible and aligned activities (A.1)</v>
      </c>
      <c r="L10" s="261">
        <f>'EU Taxonomy Turnover'!E31</f>
        <v>0.6735038902523548</v>
      </c>
    </row>
    <row r="11" spans="2:12" s="255" customFormat="1">
      <c r="B11" s="247"/>
      <c r="C11" s="247"/>
      <c r="D11" s="247"/>
      <c r="E11" s="247"/>
      <c r="F11" s="247"/>
      <c r="G11" s="247"/>
      <c r="H11" s="247"/>
      <c r="I11" s="247"/>
      <c r="J11" s="247"/>
      <c r="K11" s="260" t="str">
        <f>'EU Taxonomy Turnover'!B45</f>
        <v>Total revenue from taxonomy-eligible but not aligned activities (A.2)</v>
      </c>
      <c r="L11" s="261">
        <f>'EU Taxonomy Turnover'!E45</f>
        <v>3.9313610875287064E-2</v>
      </c>
    </row>
    <row r="12" spans="2:12" s="255" customFormat="1">
      <c r="B12" s="247"/>
      <c r="C12" s="247"/>
      <c r="D12" s="247"/>
      <c r="E12" s="247"/>
      <c r="F12" s="247"/>
      <c r="G12" s="247"/>
      <c r="H12" s="247"/>
      <c r="I12" s="247"/>
      <c r="J12" s="247"/>
      <c r="K12" s="260" t="str">
        <f>'EU Taxonomy Turnover'!B49</f>
        <v>Total Revenue from Taxonomy-non-eligible activities (B)</v>
      </c>
      <c r="L12" s="261">
        <f>'EU Taxonomy Turnover'!E49</f>
        <v>0.28718249887235819</v>
      </c>
    </row>
    <row r="13" spans="2:12"/>
    <row r="14" spans="2:12"/>
    <row r="15" spans="2:12"/>
    <row r="16" spans="2:12"/>
    <row r="17" spans="2:12"/>
    <row r="18" spans="2:12"/>
    <row r="19" spans="2:12"/>
    <row r="20" spans="2:12"/>
    <row r="21" spans="2:12"/>
    <row r="22" spans="2:12"/>
    <row r="23" spans="2:12" s="255" customFormat="1" ht="21">
      <c r="B23" s="259" t="s">
        <v>436</v>
      </c>
      <c r="C23" s="247"/>
      <c r="D23" s="247"/>
      <c r="E23" s="256"/>
      <c r="F23" s="257"/>
      <c r="G23" s="247"/>
      <c r="H23" s="247"/>
      <c r="I23" s="257"/>
      <c r="J23" s="247"/>
    </row>
    <row r="24" spans="2:12"/>
    <row r="25" spans="2:12"/>
    <row r="26" spans="2:12"/>
    <row r="27" spans="2:12" s="255" customFormat="1">
      <c r="B27" s="247"/>
      <c r="C27" s="247"/>
      <c r="D27" s="247"/>
      <c r="E27" s="247"/>
      <c r="F27" s="247"/>
      <c r="G27" s="247"/>
      <c r="H27" s="247"/>
      <c r="I27" s="247"/>
      <c r="J27" s="247"/>
      <c r="K27" s="692" t="s">
        <v>614</v>
      </c>
    </row>
    <row r="28" spans="2:12" s="255" customFormat="1">
      <c r="B28" s="247"/>
      <c r="C28" s="247"/>
      <c r="D28" s="247"/>
      <c r="E28" s="247"/>
      <c r="F28" s="247"/>
      <c r="G28" s="247"/>
      <c r="H28" s="247"/>
      <c r="I28" s="247"/>
      <c r="J28" s="247"/>
      <c r="K28" s="260" t="str">
        <f>'EU Taxonomy Opex.'!B31</f>
        <v>Total Opex of taxonomy-eligible and aligned activities (A.1)</v>
      </c>
      <c r="L28" s="261">
        <f>'EU Taxonomy Opex.'!E31</f>
        <v>0.84302906310074632</v>
      </c>
    </row>
    <row r="29" spans="2:12" s="255" customFormat="1">
      <c r="B29" s="247"/>
      <c r="C29" s="247"/>
      <c r="D29" s="247"/>
      <c r="E29" s="247"/>
      <c r="F29" s="247"/>
      <c r="G29" s="247"/>
      <c r="H29" s="247"/>
      <c r="I29" s="247"/>
      <c r="J29" s="247"/>
      <c r="K29" s="260" t="str">
        <f>'EU Taxonomy Opex.'!B47</f>
        <v>Total Opex of taxonomy-eligible but not aligned activities (A.2)</v>
      </c>
      <c r="L29" s="261">
        <f>'EU Taxonomy Opex.'!E47</f>
        <v>5.1415539057530539E-2</v>
      </c>
    </row>
    <row r="30" spans="2:12" s="255" customFormat="1">
      <c r="B30" s="247"/>
      <c r="C30" s="247"/>
      <c r="D30" s="247"/>
      <c r="E30" s="247"/>
      <c r="F30" s="247"/>
      <c r="G30" s="247"/>
      <c r="H30" s="247"/>
      <c r="I30" s="247"/>
      <c r="J30" s="247"/>
      <c r="K30" s="260" t="str">
        <f>'EU Taxonomy Opex.'!B51</f>
        <v>Total Opex of Taxonomy-non-eligible activities (B)</v>
      </c>
      <c r="L30" s="261">
        <f>'EU Taxonomy Opex.'!E51</f>
        <v>0.10555539784172306</v>
      </c>
    </row>
    <row r="31" spans="2:12"/>
    <row r="32" spans="2:12"/>
    <row r="33" spans="2:12"/>
    <row r="34" spans="2:12"/>
    <row r="35" spans="2:12"/>
    <row r="36" spans="2:12"/>
    <row r="37" spans="2:12"/>
    <row r="38" spans="2:12"/>
    <row r="39" spans="2:12"/>
    <row r="40" spans="2:12"/>
    <row r="41" spans="2:12"/>
    <row r="42" spans="2:12" s="255" customFormat="1" ht="21">
      <c r="B42" s="259" t="s">
        <v>437</v>
      </c>
      <c r="C42" s="247"/>
      <c r="D42" s="247"/>
      <c r="E42" s="256"/>
      <c r="F42" s="257"/>
      <c r="G42" s="247"/>
      <c r="H42" s="247"/>
      <c r="I42" s="257"/>
      <c r="J42" s="247"/>
    </row>
    <row r="43" spans="2:12"/>
    <row r="44" spans="2:12"/>
    <row r="45" spans="2:12"/>
    <row r="46" spans="2:12" s="255" customFormat="1">
      <c r="B46" s="247"/>
      <c r="C46" s="247"/>
      <c r="D46" s="247"/>
      <c r="E46" s="247"/>
      <c r="F46" s="247"/>
      <c r="G46" s="247"/>
      <c r="H46" s="247"/>
      <c r="I46" s="247"/>
      <c r="J46" s="247"/>
      <c r="K46" s="692" t="s">
        <v>613</v>
      </c>
    </row>
    <row r="47" spans="2:12" s="255" customFormat="1">
      <c r="B47" s="247"/>
      <c r="C47" s="247"/>
      <c r="D47" s="247"/>
      <c r="E47" s="247"/>
      <c r="F47" s="247"/>
      <c r="G47" s="247"/>
      <c r="H47" s="247"/>
      <c r="I47" s="247"/>
      <c r="J47" s="247"/>
      <c r="K47" s="260" t="str">
        <f>'EU Taxonomy Capex.'!B37</f>
        <v>Total capex of taxonomy-eligible and aligned activities (A.1)</v>
      </c>
      <c r="L47" s="261">
        <f>'EU Taxonomy Capex.'!E37</f>
        <v>0.89110963432079293</v>
      </c>
    </row>
    <row r="48" spans="2:12" s="255" customFormat="1">
      <c r="B48" s="247"/>
      <c r="C48" s="247"/>
      <c r="D48" s="247"/>
      <c r="E48" s="247"/>
      <c r="F48" s="247"/>
      <c r="G48" s="247"/>
      <c r="H48" s="247"/>
      <c r="I48" s="247"/>
      <c r="J48" s="247"/>
      <c r="K48" s="260" t="str">
        <f>'EU Taxonomy Capex.'!B53</f>
        <v>Total capex of taxonomy-eligible but not aligned activities (A.2)</v>
      </c>
      <c r="L48" s="261">
        <f>'EU Taxonomy Capex.'!E53</f>
        <v>3.3737239154728003E-2</v>
      </c>
    </row>
    <row r="49" spans="2:12" s="255" customFormat="1">
      <c r="B49" s="247"/>
      <c r="C49" s="247"/>
      <c r="D49" s="247"/>
      <c r="E49" s="247"/>
      <c r="F49" s="247"/>
      <c r="G49" s="247"/>
      <c r="H49" s="247"/>
      <c r="I49" s="247"/>
      <c r="J49" s="247"/>
      <c r="K49" s="260" t="str">
        <f>'EU Taxonomy Capex.'!B57</f>
        <v>Total Capex of Taxonomy-non-eligible activities (B)</v>
      </c>
      <c r="L49" s="261">
        <f>'EU Taxonomy Capex.'!E57</f>
        <v>7.5153126524479044E-2</v>
      </c>
    </row>
    <row r="50" spans="2:12"/>
    <row r="51" spans="2:12"/>
    <row r="52" spans="2:12"/>
    <row r="53" spans="2:12"/>
    <row r="54" spans="2:12"/>
    <row r="55" spans="2:12"/>
    <row r="56" spans="2:12"/>
    <row r="57" spans="2:12"/>
    <row r="58" spans="2:12"/>
    <row r="59" spans="2:12"/>
    <row r="60" spans="2:12"/>
    <row r="61" spans="2:12" s="255" customFormat="1">
      <c r="B61" s="247"/>
      <c r="C61" s="247"/>
      <c r="D61" s="247"/>
      <c r="E61" s="247"/>
      <c r="F61" s="247"/>
      <c r="G61" s="247"/>
      <c r="H61" s="247"/>
      <c r="I61" s="247"/>
      <c r="J61" s="247"/>
      <c r="K61" s="692" t="s">
        <v>613</v>
      </c>
    </row>
    <row r="62" spans="2:12" s="255" customFormat="1">
      <c r="B62" s="247"/>
      <c r="C62" s="247"/>
      <c r="D62" s="247"/>
      <c r="E62" s="247"/>
      <c r="F62" s="247"/>
      <c r="G62" s="247"/>
      <c r="H62" s="247"/>
      <c r="I62" s="247"/>
      <c r="J62" s="247"/>
      <c r="K62" s="260" t="str">
        <f>'EU Taxonomy Capex.'!B37</f>
        <v>Total capex of taxonomy-eligible and aligned activities (A.1)</v>
      </c>
      <c r="L62" s="261">
        <f>'EU Taxonomy Capex.'!E72</f>
        <v>0.73407870574000222</v>
      </c>
    </row>
    <row r="63" spans="2:12" s="255" customFormat="1">
      <c r="B63" s="247"/>
      <c r="C63" s="247"/>
      <c r="D63" s="247"/>
      <c r="E63" s="247"/>
      <c r="F63" s="247"/>
      <c r="G63" s="247"/>
      <c r="H63" s="247"/>
      <c r="I63" s="247"/>
      <c r="J63" s="247"/>
      <c r="K63" s="260" t="str">
        <f>'EU Taxonomy Capex.'!B53</f>
        <v>Total capex of taxonomy-eligible but not aligned activities (A.2)</v>
      </c>
      <c r="L63" s="261">
        <f>'EU Taxonomy Capex.'!E73</f>
        <v>5.1071251887779216E-2</v>
      </c>
    </row>
    <row r="64" spans="2:12" s="255" customFormat="1">
      <c r="B64" s="247"/>
      <c r="C64" s="247"/>
      <c r="D64" s="247"/>
      <c r="E64" s="247"/>
      <c r="F64" s="247"/>
      <c r="G64" s="247"/>
      <c r="H64" s="247"/>
      <c r="I64" s="247"/>
      <c r="J64" s="247"/>
      <c r="K64" s="260" t="str">
        <f>'EU Taxonomy Capex.'!B57</f>
        <v>Total Capex of Taxonomy-non-eligible activities (B)</v>
      </c>
      <c r="L64" s="261">
        <f>'EU Taxonomy Capex.'!E74</f>
        <v>0.2148500423722185</v>
      </c>
    </row>
    <row r="65"/>
    <row r="66"/>
    <row r="67"/>
    <row r="68"/>
    <row r="69"/>
    <row r="70"/>
    <row r="71"/>
    <row r="72"/>
    <row r="73"/>
    <row r="74"/>
    <row r="75"/>
    <row r="76"/>
    <row r="77"/>
  </sheetData>
  <sheetProtection sheet="1" objects="1" scenarios="1"/>
  <mergeCells count="2">
    <mergeCell ref="B2:F2"/>
    <mergeCell ref="B3:G3"/>
  </mergeCells>
  <hyperlinks>
    <hyperlink ref="K61" location="'EU Taxonomy Capex.'!A1" display="EU Taxonomy Capex" xr:uid="{4E1ECBA9-F826-475C-AD06-9F61FFEEF204}"/>
    <hyperlink ref="K46" location="'EU Taxonomy Capex.'!A1" display="EU Taxonomy Capex" xr:uid="{FF8174B7-FD3D-4CB7-92C4-11A8D4EC0DA5}"/>
    <hyperlink ref="K27" location="'EU Taxonomy Opex.'!A1" display="EU Taxonomy Opex" xr:uid="{0CE5FE35-89EF-42FF-8728-7227E089877B}"/>
    <hyperlink ref="K9" location="'EU Taxonomy Turnover'!A1" display="EU Taxonomy Turnover" xr:uid="{16CCBC7E-28F4-4958-9975-A939169D9003}"/>
  </hyperlinks>
  <pageMargins left="0.7" right="0.7" top="0.75" bottom="0.75" header="0.3" footer="0.3"/>
  <pageSetup paperSize="9"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7AB5-8425-4521-9232-88E0BA8DFCE7}">
  <sheetPr>
    <tabColor rgb="FF00148C"/>
  </sheetPr>
  <dimension ref="A1:V56"/>
  <sheetViews>
    <sheetView showGridLines="0" zoomScaleNormal="100" workbookViewId="0"/>
  </sheetViews>
  <sheetFormatPr defaultColWidth="0" defaultRowHeight="13.8" zeroHeight="1" outlineLevelCol="1"/>
  <cols>
    <col min="1" max="1" width="3.5546875" style="243" customWidth="1"/>
    <col min="2" max="2" width="33.21875" style="244" customWidth="1"/>
    <col min="3" max="3" width="9.77734375" style="243" customWidth="1"/>
    <col min="4" max="4" width="13.21875" style="246" customWidth="1"/>
    <col min="5" max="6" width="6.5546875" style="244" bestFit="1" customWidth="1"/>
    <col min="7" max="7" width="5.21875" style="244" customWidth="1"/>
    <col min="8" max="11" width="5.21875" style="244" customWidth="1" outlineLevel="1"/>
    <col min="12" max="18" width="5.21875" style="244" customWidth="1"/>
    <col min="19" max="20" width="14.5546875" style="244" customWidth="1"/>
    <col min="21" max="21" width="17.5546875" style="244" customWidth="1"/>
    <col min="22" max="22" width="8.77734375" style="243" customWidth="1"/>
    <col min="23" max="16384" width="8.77734375" style="243" hidden="1"/>
  </cols>
  <sheetData>
    <row r="1" spans="2:21" ht="53.55" customHeight="1">
      <c r="B1" s="1319"/>
      <c r="C1" s="1319"/>
      <c r="D1" s="1319"/>
      <c r="E1" s="1319"/>
      <c r="F1" s="1319"/>
      <c r="G1" s="1319"/>
      <c r="H1" s="1319"/>
      <c r="I1" s="1319"/>
      <c r="J1" s="1319"/>
      <c r="K1" s="1319"/>
      <c r="L1" s="1319"/>
      <c r="M1" s="1319"/>
      <c r="N1" s="1319"/>
      <c r="O1" s="1319"/>
      <c r="P1" s="1319"/>
      <c r="Q1" s="1319"/>
      <c r="R1" s="1319"/>
      <c r="S1" s="1319"/>
      <c r="T1" s="1319"/>
    </row>
    <row r="2" spans="2:21" ht="24.6">
      <c r="B2" s="1305" t="s">
        <v>664</v>
      </c>
      <c r="C2" s="1305"/>
      <c r="D2" s="245"/>
      <c r="E2" s="245"/>
      <c r="F2" s="245"/>
      <c r="G2" s="245"/>
      <c r="H2" s="245"/>
      <c r="I2" s="245"/>
      <c r="J2" s="245"/>
      <c r="K2" s="245"/>
      <c r="L2" s="245"/>
      <c r="M2" s="245"/>
      <c r="N2" s="245"/>
      <c r="O2" s="245"/>
      <c r="P2" s="245"/>
      <c r="Q2" s="245"/>
      <c r="R2" s="245"/>
      <c r="S2" s="245"/>
      <c r="T2" s="245"/>
    </row>
    <row r="3" spans="2:21"/>
    <row r="4" spans="2:21" ht="32.1" customHeight="1">
      <c r="B4" s="1327" t="s">
        <v>438</v>
      </c>
      <c r="C4" s="1327"/>
      <c r="D4" s="1327"/>
      <c r="E4" s="1327"/>
      <c r="F4" s="1327"/>
      <c r="G4" s="1327"/>
      <c r="H4" s="1327"/>
      <c r="I4" s="1327"/>
      <c r="J4" s="1327"/>
      <c r="K4" s="1327"/>
      <c r="L4" s="1327"/>
      <c r="M4" s="1327"/>
      <c r="N4" s="1327"/>
      <c r="O4" s="1327"/>
      <c r="P4" s="1327"/>
      <c r="Q4" s="1327"/>
      <c r="R4" s="1327"/>
      <c r="S4" s="1327"/>
      <c r="T4" s="1327"/>
    </row>
    <row r="5" spans="2:21" ht="14.4" thickBot="1">
      <c r="B5" s="247"/>
      <c r="C5" s="247"/>
    </row>
    <row r="6" spans="2:21" ht="14.4" thickBot="1">
      <c r="B6" s="1320"/>
      <c r="C6" s="1320"/>
      <c r="D6" s="1320"/>
      <c r="E6" s="1320"/>
      <c r="F6" s="1321" t="s">
        <v>439</v>
      </c>
      <c r="G6" s="1322"/>
      <c r="H6" s="1322"/>
      <c r="I6" s="1322"/>
      <c r="J6" s="1322"/>
      <c r="K6" s="1323"/>
      <c r="L6" s="1321" t="s">
        <v>440</v>
      </c>
      <c r="M6" s="1322"/>
      <c r="N6" s="1322"/>
      <c r="O6" s="1322"/>
      <c r="P6" s="1322"/>
      <c r="Q6" s="1323"/>
      <c r="R6" s="592"/>
      <c r="S6" s="592"/>
      <c r="T6" s="592"/>
    </row>
    <row r="7" spans="2:21" s="249" customFormat="1" ht="145.19999999999999" thickBot="1">
      <c r="B7" s="593" t="s">
        <v>441</v>
      </c>
      <c r="C7" s="594" t="s">
        <v>442</v>
      </c>
      <c r="D7" s="595" t="s">
        <v>435</v>
      </c>
      <c r="E7" s="596" t="s">
        <v>443</v>
      </c>
      <c r="F7" s="597" t="s">
        <v>444</v>
      </c>
      <c r="G7" s="596" t="s">
        <v>445</v>
      </c>
      <c r="H7" s="596" t="s">
        <v>446</v>
      </c>
      <c r="I7" s="596" t="s">
        <v>447</v>
      </c>
      <c r="J7" s="596" t="s">
        <v>448</v>
      </c>
      <c r="K7" s="598" t="s">
        <v>449</v>
      </c>
      <c r="L7" s="597" t="s">
        <v>444</v>
      </c>
      <c r="M7" s="596" t="s">
        <v>445</v>
      </c>
      <c r="N7" s="596" t="s">
        <v>446</v>
      </c>
      <c r="O7" s="596" t="s">
        <v>447</v>
      </c>
      <c r="P7" s="596" t="s">
        <v>448</v>
      </c>
      <c r="Q7" s="599" t="s">
        <v>449</v>
      </c>
      <c r="R7" s="596" t="s">
        <v>450</v>
      </c>
      <c r="S7" s="600" t="s">
        <v>451</v>
      </c>
      <c r="T7" s="601" t="s">
        <v>665</v>
      </c>
      <c r="U7" s="250"/>
    </row>
    <row r="8" spans="2:21" ht="14.4" thickBot="1">
      <c r="B8" s="602"/>
      <c r="C8" s="603"/>
      <c r="D8" s="604" t="s">
        <v>452</v>
      </c>
      <c r="E8" s="605" t="s">
        <v>453</v>
      </c>
      <c r="F8" s="606" t="s">
        <v>453</v>
      </c>
      <c r="G8" s="607" t="s">
        <v>453</v>
      </c>
      <c r="H8" s="607" t="s">
        <v>453</v>
      </c>
      <c r="I8" s="607" t="s">
        <v>453</v>
      </c>
      <c r="J8" s="607" t="s">
        <v>453</v>
      </c>
      <c r="K8" s="608" t="s">
        <v>453</v>
      </c>
      <c r="L8" s="606" t="s">
        <v>454</v>
      </c>
      <c r="M8" s="607" t="s">
        <v>454</v>
      </c>
      <c r="N8" s="607" t="s">
        <v>454</v>
      </c>
      <c r="O8" s="607" t="s">
        <v>454</v>
      </c>
      <c r="P8" s="607" t="s">
        <v>454</v>
      </c>
      <c r="Q8" s="608" t="s">
        <v>454</v>
      </c>
      <c r="R8" s="609" t="s">
        <v>454</v>
      </c>
      <c r="S8" s="607" t="s">
        <v>453</v>
      </c>
      <c r="T8" s="608" t="s">
        <v>455</v>
      </c>
    </row>
    <row r="9" spans="2:21">
      <c r="B9" s="1324" t="s">
        <v>456</v>
      </c>
      <c r="C9" s="1312"/>
      <c r="D9" s="1312"/>
      <c r="E9" s="1312"/>
      <c r="F9" s="1312"/>
      <c r="G9" s="1312"/>
      <c r="H9" s="1312"/>
      <c r="I9" s="1312"/>
      <c r="J9" s="1312"/>
      <c r="K9" s="1312"/>
      <c r="L9" s="1312"/>
      <c r="M9" s="1312"/>
      <c r="N9" s="1312"/>
      <c r="O9" s="1312"/>
      <c r="P9" s="1312"/>
      <c r="Q9" s="1312"/>
      <c r="R9" s="1312"/>
      <c r="S9" s="1325"/>
      <c r="T9" s="1326"/>
    </row>
    <row r="10" spans="2:21">
      <c r="B10" s="1310" t="s">
        <v>666</v>
      </c>
      <c r="C10" s="1311"/>
      <c r="D10" s="1312"/>
      <c r="E10" s="1311"/>
      <c r="F10" s="1311"/>
      <c r="G10" s="1311"/>
      <c r="H10" s="1311"/>
      <c r="I10" s="1311"/>
      <c r="J10" s="1311"/>
      <c r="K10" s="1311"/>
      <c r="L10" s="1311"/>
      <c r="M10" s="1311"/>
      <c r="N10" s="1311"/>
      <c r="O10" s="1311"/>
      <c r="P10" s="1311"/>
      <c r="Q10" s="1311"/>
      <c r="R10" s="1311"/>
      <c r="S10" s="1313"/>
      <c r="T10" s="1314"/>
    </row>
    <row r="11" spans="2:21" ht="26.4">
      <c r="B11" s="610" t="s">
        <v>561</v>
      </c>
      <c r="C11" s="589" t="s">
        <v>457</v>
      </c>
      <c r="D11" s="611">
        <v>469.85113301400003</v>
      </c>
      <c r="E11" s="612">
        <f t="shared" ref="E11:E31" si="0">D11/$D$55</f>
        <v>2.5467566427123424E-2</v>
      </c>
      <c r="F11" s="612">
        <v>1</v>
      </c>
      <c r="G11" s="612">
        <v>0</v>
      </c>
      <c r="H11" s="613"/>
      <c r="I11" s="613"/>
      <c r="J11" s="613"/>
      <c r="K11" s="613"/>
      <c r="L11" s="614" t="s">
        <v>458</v>
      </c>
      <c r="M11" s="614" t="s">
        <v>458</v>
      </c>
      <c r="N11" s="614" t="s">
        <v>458</v>
      </c>
      <c r="O11" s="614" t="s">
        <v>458</v>
      </c>
      <c r="P11" s="614" t="s">
        <v>458</v>
      </c>
      <c r="Q11" s="614" t="s">
        <v>458</v>
      </c>
      <c r="R11" s="614" t="s">
        <v>458</v>
      </c>
      <c r="S11" s="615">
        <f>F11+G11</f>
        <v>1</v>
      </c>
      <c r="T11" s="616" t="s">
        <v>459</v>
      </c>
    </row>
    <row r="12" spans="2:21" ht="26.4">
      <c r="B12" s="610" t="s">
        <v>562</v>
      </c>
      <c r="C12" s="589" t="s">
        <v>457</v>
      </c>
      <c r="D12" s="611">
        <v>447.758255674</v>
      </c>
      <c r="E12" s="612">
        <f t="shared" si="0"/>
        <v>2.4270055595100006E-2</v>
      </c>
      <c r="F12" s="612">
        <v>1</v>
      </c>
      <c r="G12" s="612">
        <v>0</v>
      </c>
      <c r="H12" s="613"/>
      <c r="I12" s="613"/>
      <c r="J12" s="613"/>
      <c r="K12" s="613"/>
      <c r="L12" s="614" t="s">
        <v>458</v>
      </c>
      <c r="M12" s="614" t="s">
        <v>458</v>
      </c>
      <c r="N12" s="614" t="s">
        <v>458</v>
      </c>
      <c r="O12" s="614" t="s">
        <v>458</v>
      </c>
      <c r="P12" s="614" t="s">
        <v>458</v>
      </c>
      <c r="Q12" s="614" t="s">
        <v>458</v>
      </c>
      <c r="R12" s="614" t="s">
        <v>458</v>
      </c>
      <c r="S12" s="615">
        <f t="shared" ref="S12:S30" si="1">F12+G12</f>
        <v>1</v>
      </c>
      <c r="T12" s="616" t="s">
        <v>459</v>
      </c>
    </row>
    <row r="13" spans="2:21" ht="26.4">
      <c r="B13" s="610" t="s">
        <v>563</v>
      </c>
      <c r="C13" s="589" t="s">
        <v>457</v>
      </c>
      <c r="D13" s="611">
        <v>215.372458142</v>
      </c>
      <c r="E13" s="612">
        <f t="shared" si="0"/>
        <v>1.1673936698032414E-2</v>
      </c>
      <c r="F13" s="612">
        <v>1</v>
      </c>
      <c r="G13" s="612">
        <v>0</v>
      </c>
      <c r="H13" s="613"/>
      <c r="I13" s="613"/>
      <c r="J13" s="613"/>
      <c r="K13" s="613"/>
      <c r="L13" s="614" t="s">
        <v>458</v>
      </c>
      <c r="M13" s="614" t="s">
        <v>458</v>
      </c>
      <c r="N13" s="614" t="s">
        <v>458</v>
      </c>
      <c r="O13" s="614" t="s">
        <v>458</v>
      </c>
      <c r="P13" s="614" t="s">
        <v>458</v>
      </c>
      <c r="Q13" s="614" t="s">
        <v>458</v>
      </c>
      <c r="R13" s="614" t="s">
        <v>458</v>
      </c>
      <c r="S13" s="615">
        <f t="shared" si="1"/>
        <v>1</v>
      </c>
      <c r="T13" s="616" t="s">
        <v>459</v>
      </c>
    </row>
    <row r="14" spans="2:21" s="244" customFormat="1" ht="26.4">
      <c r="B14" s="610" t="s">
        <v>564</v>
      </c>
      <c r="C14" s="589" t="s">
        <v>457</v>
      </c>
      <c r="D14" s="611">
        <v>320.0191385</v>
      </c>
      <c r="E14" s="612">
        <f t="shared" si="0"/>
        <v>1.7346150929589681E-2</v>
      </c>
      <c r="F14" s="612">
        <v>1</v>
      </c>
      <c r="G14" s="612">
        <v>0</v>
      </c>
      <c r="H14" s="613"/>
      <c r="I14" s="613"/>
      <c r="J14" s="613"/>
      <c r="K14" s="613"/>
      <c r="L14" s="614" t="s">
        <v>458</v>
      </c>
      <c r="M14" s="614" t="s">
        <v>458</v>
      </c>
      <c r="N14" s="614" t="s">
        <v>458</v>
      </c>
      <c r="O14" s="614" t="s">
        <v>458</v>
      </c>
      <c r="P14" s="614" t="s">
        <v>458</v>
      </c>
      <c r="Q14" s="614" t="s">
        <v>458</v>
      </c>
      <c r="R14" s="614" t="s">
        <v>458</v>
      </c>
      <c r="S14" s="615">
        <f t="shared" si="1"/>
        <v>1</v>
      </c>
      <c r="T14" s="616" t="s">
        <v>459</v>
      </c>
    </row>
    <row r="15" spans="2:21" s="244" customFormat="1" ht="26.4">
      <c r="B15" s="610" t="s">
        <v>565</v>
      </c>
      <c r="C15" s="589" t="s">
        <v>460</v>
      </c>
      <c r="D15" s="611">
        <v>9.5261189900000005</v>
      </c>
      <c r="E15" s="612">
        <f t="shared" si="0"/>
        <v>5.1634879885088629E-4</v>
      </c>
      <c r="F15" s="612">
        <v>1</v>
      </c>
      <c r="G15" s="612">
        <v>0</v>
      </c>
      <c r="H15" s="613"/>
      <c r="I15" s="613"/>
      <c r="J15" s="613"/>
      <c r="K15" s="613"/>
      <c r="L15" s="614" t="s">
        <v>458</v>
      </c>
      <c r="M15" s="614" t="s">
        <v>458</v>
      </c>
      <c r="N15" s="614" t="s">
        <v>458</v>
      </c>
      <c r="O15" s="614" t="s">
        <v>458</v>
      </c>
      <c r="P15" s="614" t="s">
        <v>458</v>
      </c>
      <c r="Q15" s="614" t="s">
        <v>458</v>
      </c>
      <c r="R15" s="614" t="s">
        <v>458</v>
      </c>
      <c r="S15" s="615">
        <f t="shared" si="1"/>
        <v>1</v>
      </c>
      <c r="T15" s="616" t="s">
        <v>459</v>
      </c>
    </row>
    <row r="16" spans="2:21" s="244" customFormat="1" ht="26.4">
      <c r="B16" s="610" t="s">
        <v>566</v>
      </c>
      <c r="C16" s="589" t="s">
        <v>460</v>
      </c>
      <c r="D16" s="617">
        <v>1987</v>
      </c>
      <c r="E16" s="612">
        <f t="shared" si="0"/>
        <v>0.10770231448859016</v>
      </c>
      <c r="F16" s="612">
        <v>1</v>
      </c>
      <c r="G16" s="612">
        <v>0</v>
      </c>
      <c r="H16" s="613"/>
      <c r="I16" s="613"/>
      <c r="J16" s="613"/>
      <c r="K16" s="613"/>
      <c r="L16" s="614" t="s">
        <v>458</v>
      </c>
      <c r="M16" s="614" t="s">
        <v>458</v>
      </c>
      <c r="N16" s="614" t="s">
        <v>458</v>
      </c>
      <c r="O16" s="614" t="s">
        <v>458</v>
      </c>
      <c r="P16" s="614" t="s">
        <v>458</v>
      </c>
      <c r="Q16" s="614" t="s">
        <v>458</v>
      </c>
      <c r="R16" s="614" t="s">
        <v>458</v>
      </c>
      <c r="S16" s="615">
        <f t="shared" si="1"/>
        <v>1</v>
      </c>
      <c r="T16" s="616" t="s">
        <v>459</v>
      </c>
    </row>
    <row r="17" spans="2:20" s="244" customFormat="1" ht="26.4">
      <c r="B17" s="610" t="s">
        <v>567</v>
      </c>
      <c r="C17" s="589" t="s">
        <v>457</v>
      </c>
      <c r="D17" s="617">
        <v>3455</v>
      </c>
      <c r="E17" s="612">
        <f t="shared" si="0"/>
        <v>0.18727302292807199</v>
      </c>
      <c r="F17" s="612">
        <v>1</v>
      </c>
      <c r="G17" s="612">
        <v>0</v>
      </c>
      <c r="H17" s="613"/>
      <c r="I17" s="613"/>
      <c r="J17" s="613"/>
      <c r="K17" s="613"/>
      <c r="L17" s="614" t="s">
        <v>458</v>
      </c>
      <c r="M17" s="614" t="s">
        <v>458</v>
      </c>
      <c r="N17" s="614" t="s">
        <v>458</v>
      </c>
      <c r="O17" s="614" t="s">
        <v>458</v>
      </c>
      <c r="P17" s="614" t="s">
        <v>458</v>
      </c>
      <c r="Q17" s="614" t="s">
        <v>458</v>
      </c>
      <c r="R17" s="614" t="s">
        <v>458</v>
      </c>
      <c r="S17" s="615">
        <f t="shared" si="1"/>
        <v>1</v>
      </c>
      <c r="T17" s="616" t="s">
        <v>459</v>
      </c>
    </row>
    <row r="18" spans="2:20" s="244" customFormat="1" ht="26.4">
      <c r="B18" s="610" t="s">
        <v>568</v>
      </c>
      <c r="C18" s="589" t="s">
        <v>457</v>
      </c>
      <c r="D18" s="617">
        <v>1893.8266567677817</v>
      </c>
      <c r="E18" s="612">
        <f t="shared" si="0"/>
        <v>0.10265199505489629</v>
      </c>
      <c r="F18" s="612">
        <v>1</v>
      </c>
      <c r="G18" s="612">
        <v>0</v>
      </c>
      <c r="H18" s="613"/>
      <c r="I18" s="613"/>
      <c r="J18" s="613"/>
      <c r="K18" s="613"/>
      <c r="L18" s="614" t="s">
        <v>458</v>
      </c>
      <c r="M18" s="614" t="s">
        <v>458</v>
      </c>
      <c r="N18" s="614" t="s">
        <v>458</v>
      </c>
      <c r="O18" s="614" t="s">
        <v>458</v>
      </c>
      <c r="P18" s="614" t="s">
        <v>458</v>
      </c>
      <c r="Q18" s="614" t="s">
        <v>458</v>
      </c>
      <c r="R18" s="614" t="s">
        <v>458</v>
      </c>
      <c r="S18" s="615">
        <f t="shared" si="1"/>
        <v>1</v>
      </c>
      <c r="T18" s="616" t="s">
        <v>459</v>
      </c>
    </row>
    <row r="19" spans="2:20" s="244" customFormat="1" ht="39.6">
      <c r="B19" s="610" t="s">
        <v>569</v>
      </c>
      <c r="C19" s="589" t="s">
        <v>457</v>
      </c>
      <c r="D19" s="617">
        <v>1922.61886153675</v>
      </c>
      <c r="E19" s="612">
        <f t="shared" si="0"/>
        <v>0.10421263274631416</v>
      </c>
      <c r="F19" s="612">
        <v>1</v>
      </c>
      <c r="G19" s="612">
        <v>0</v>
      </c>
      <c r="H19" s="613"/>
      <c r="I19" s="613"/>
      <c r="J19" s="613"/>
      <c r="K19" s="613"/>
      <c r="L19" s="614" t="s">
        <v>458</v>
      </c>
      <c r="M19" s="614" t="s">
        <v>458</v>
      </c>
      <c r="N19" s="614" t="s">
        <v>458</v>
      </c>
      <c r="O19" s="614" t="s">
        <v>458</v>
      </c>
      <c r="P19" s="614" t="s">
        <v>458</v>
      </c>
      <c r="Q19" s="614" t="s">
        <v>458</v>
      </c>
      <c r="R19" s="614" t="s">
        <v>458</v>
      </c>
      <c r="S19" s="615">
        <f t="shared" si="1"/>
        <v>1</v>
      </c>
      <c r="T19" s="616" t="s">
        <v>459</v>
      </c>
    </row>
    <row r="20" spans="2:20" s="244" customFormat="1" ht="26.4">
      <c r="B20" s="610" t="s">
        <v>580</v>
      </c>
      <c r="C20" s="589" t="s">
        <v>457</v>
      </c>
      <c r="D20" s="617">
        <v>832.59811985463182</v>
      </c>
      <c r="E20" s="612">
        <f t="shared" si="0"/>
        <v>4.5129715423851254E-2</v>
      </c>
      <c r="F20" s="612">
        <v>1</v>
      </c>
      <c r="G20" s="612">
        <v>0</v>
      </c>
      <c r="H20" s="613"/>
      <c r="I20" s="613"/>
      <c r="J20" s="613"/>
      <c r="K20" s="613"/>
      <c r="L20" s="614" t="s">
        <v>458</v>
      </c>
      <c r="M20" s="614" t="s">
        <v>458</v>
      </c>
      <c r="N20" s="614" t="s">
        <v>458</v>
      </c>
      <c r="O20" s="614" t="s">
        <v>458</v>
      </c>
      <c r="P20" s="614" t="s">
        <v>458</v>
      </c>
      <c r="Q20" s="614" t="s">
        <v>458</v>
      </c>
      <c r="R20" s="614" t="s">
        <v>458</v>
      </c>
      <c r="S20" s="615">
        <f t="shared" si="1"/>
        <v>1</v>
      </c>
      <c r="T20" s="616" t="s">
        <v>459</v>
      </c>
    </row>
    <row r="21" spans="2:20" s="244" customFormat="1" ht="26.4">
      <c r="B21" s="610" t="s">
        <v>581</v>
      </c>
      <c r="C21" s="589" t="s">
        <v>457</v>
      </c>
      <c r="D21" s="617">
        <v>22.365721649484534</v>
      </c>
      <c r="E21" s="612">
        <f t="shared" si="0"/>
        <v>1.2122999430584061E-3</v>
      </c>
      <c r="F21" s="612">
        <v>1</v>
      </c>
      <c r="G21" s="612">
        <v>0</v>
      </c>
      <c r="H21" s="613"/>
      <c r="I21" s="613"/>
      <c r="J21" s="613"/>
      <c r="K21" s="613"/>
      <c r="L21" s="614" t="s">
        <v>458</v>
      </c>
      <c r="M21" s="614" t="s">
        <v>458</v>
      </c>
      <c r="N21" s="614" t="s">
        <v>458</v>
      </c>
      <c r="O21" s="614" t="s">
        <v>458</v>
      </c>
      <c r="P21" s="614" t="s">
        <v>458</v>
      </c>
      <c r="Q21" s="614" t="s">
        <v>458</v>
      </c>
      <c r="R21" s="614" t="s">
        <v>458</v>
      </c>
      <c r="S21" s="615">
        <f t="shared" si="1"/>
        <v>1</v>
      </c>
      <c r="T21" s="616" t="s">
        <v>459</v>
      </c>
    </row>
    <row r="22" spans="2:20" s="244" customFormat="1" ht="39.6">
      <c r="B22" s="610" t="s">
        <v>582</v>
      </c>
      <c r="C22" s="589" t="s">
        <v>460</v>
      </c>
      <c r="D22" s="617">
        <v>497.87804590224721</v>
      </c>
      <c r="E22" s="612">
        <f t="shared" si="0"/>
        <v>2.6986722635494998E-2</v>
      </c>
      <c r="F22" s="612">
        <v>1</v>
      </c>
      <c r="G22" s="612">
        <v>0</v>
      </c>
      <c r="H22" s="613"/>
      <c r="I22" s="613"/>
      <c r="J22" s="613"/>
      <c r="K22" s="613"/>
      <c r="L22" s="614" t="s">
        <v>458</v>
      </c>
      <c r="M22" s="614" t="s">
        <v>458</v>
      </c>
      <c r="N22" s="614" t="s">
        <v>458</v>
      </c>
      <c r="O22" s="614" t="s">
        <v>458</v>
      </c>
      <c r="P22" s="614" t="s">
        <v>458</v>
      </c>
      <c r="Q22" s="614" t="s">
        <v>458</v>
      </c>
      <c r="R22" s="614" t="s">
        <v>458</v>
      </c>
      <c r="S22" s="615">
        <f t="shared" si="1"/>
        <v>1</v>
      </c>
      <c r="T22" s="616" t="s">
        <v>459</v>
      </c>
    </row>
    <row r="23" spans="2:20" s="244" customFormat="1" ht="26.4">
      <c r="B23" s="610" t="s">
        <v>461</v>
      </c>
      <c r="C23" s="589" t="s">
        <v>462</v>
      </c>
      <c r="D23" s="617">
        <v>101.27536484461913</v>
      </c>
      <c r="E23" s="612">
        <f t="shared" si="0"/>
        <v>5.4894771990145336E-3</v>
      </c>
      <c r="F23" s="612">
        <v>1</v>
      </c>
      <c r="G23" s="612">
        <v>0</v>
      </c>
      <c r="H23" s="613"/>
      <c r="I23" s="613"/>
      <c r="J23" s="613"/>
      <c r="K23" s="613"/>
      <c r="L23" s="614" t="s">
        <v>458</v>
      </c>
      <c r="M23" s="614" t="s">
        <v>458</v>
      </c>
      <c r="N23" s="614" t="s">
        <v>458</v>
      </c>
      <c r="O23" s="614" t="s">
        <v>458</v>
      </c>
      <c r="P23" s="614" t="s">
        <v>458</v>
      </c>
      <c r="Q23" s="614" t="s">
        <v>458</v>
      </c>
      <c r="R23" s="614" t="s">
        <v>458</v>
      </c>
      <c r="S23" s="615">
        <f t="shared" si="1"/>
        <v>1</v>
      </c>
      <c r="T23" s="616" t="s">
        <v>459</v>
      </c>
    </row>
    <row r="24" spans="2:20" s="244" customFormat="1" ht="26.4">
      <c r="B24" s="610" t="s">
        <v>463</v>
      </c>
      <c r="C24" s="589" t="s">
        <v>462</v>
      </c>
      <c r="D24" s="617">
        <v>13.943484387747533</v>
      </c>
      <c r="E24" s="612">
        <f t="shared" si="0"/>
        <v>7.5578537523700653E-4</v>
      </c>
      <c r="F24" s="612">
        <v>1</v>
      </c>
      <c r="G24" s="612">
        <v>0</v>
      </c>
      <c r="H24" s="613"/>
      <c r="I24" s="613"/>
      <c r="J24" s="613"/>
      <c r="K24" s="613"/>
      <c r="L24" s="614" t="s">
        <v>458</v>
      </c>
      <c r="M24" s="614" t="s">
        <v>458</v>
      </c>
      <c r="N24" s="614" t="s">
        <v>458</v>
      </c>
      <c r="O24" s="614" t="s">
        <v>458</v>
      </c>
      <c r="P24" s="614" t="s">
        <v>458</v>
      </c>
      <c r="Q24" s="614" t="s">
        <v>458</v>
      </c>
      <c r="R24" s="614" t="s">
        <v>458</v>
      </c>
      <c r="S24" s="615">
        <f t="shared" si="1"/>
        <v>1</v>
      </c>
      <c r="T24" s="616" t="s">
        <v>459</v>
      </c>
    </row>
    <row r="25" spans="2:20" s="244" customFormat="1" ht="26.4">
      <c r="B25" s="610" t="s">
        <v>570</v>
      </c>
      <c r="C25" s="589" t="s">
        <v>460</v>
      </c>
      <c r="D25" s="617">
        <v>97.662089890000004</v>
      </c>
      <c r="E25" s="612">
        <f t="shared" si="0"/>
        <v>5.2936251227708817E-3</v>
      </c>
      <c r="F25" s="612">
        <v>1</v>
      </c>
      <c r="G25" s="612">
        <v>0</v>
      </c>
      <c r="H25" s="613"/>
      <c r="I25" s="613"/>
      <c r="J25" s="613"/>
      <c r="K25" s="613"/>
      <c r="L25" s="614" t="s">
        <v>458</v>
      </c>
      <c r="M25" s="614" t="s">
        <v>458</v>
      </c>
      <c r="N25" s="614" t="s">
        <v>458</v>
      </c>
      <c r="O25" s="614" t="s">
        <v>458</v>
      </c>
      <c r="P25" s="614" t="s">
        <v>458</v>
      </c>
      <c r="Q25" s="614" t="s">
        <v>458</v>
      </c>
      <c r="R25" s="614" t="s">
        <v>458</v>
      </c>
      <c r="S25" s="615">
        <f t="shared" si="1"/>
        <v>1</v>
      </c>
      <c r="T25" s="616" t="s">
        <v>459</v>
      </c>
    </row>
    <row r="26" spans="2:20" s="244" customFormat="1" ht="26.4">
      <c r="B26" s="610" t="s">
        <v>571</v>
      </c>
      <c r="C26" s="589" t="s">
        <v>460</v>
      </c>
      <c r="D26" s="617">
        <v>69.265576269999997</v>
      </c>
      <c r="E26" s="612">
        <f t="shared" si="0"/>
        <v>3.7544352685782425E-3</v>
      </c>
      <c r="F26" s="612">
        <v>1</v>
      </c>
      <c r="G26" s="612">
        <v>0</v>
      </c>
      <c r="H26" s="613"/>
      <c r="I26" s="613"/>
      <c r="J26" s="613"/>
      <c r="K26" s="613"/>
      <c r="L26" s="614" t="s">
        <v>458</v>
      </c>
      <c r="M26" s="614" t="s">
        <v>458</v>
      </c>
      <c r="N26" s="614" t="s">
        <v>458</v>
      </c>
      <c r="O26" s="614" t="s">
        <v>458</v>
      </c>
      <c r="P26" s="614" t="s">
        <v>458</v>
      </c>
      <c r="Q26" s="614" t="s">
        <v>458</v>
      </c>
      <c r="R26" s="614" t="s">
        <v>458</v>
      </c>
      <c r="S26" s="615">
        <f t="shared" si="1"/>
        <v>1</v>
      </c>
      <c r="T26" s="616" t="s">
        <v>459</v>
      </c>
    </row>
    <row r="27" spans="2:20" s="244" customFormat="1" ht="26.4">
      <c r="B27" s="610" t="s">
        <v>572</v>
      </c>
      <c r="C27" s="589" t="s">
        <v>460</v>
      </c>
      <c r="D27" s="617">
        <v>64.238856609999999</v>
      </c>
      <c r="E27" s="612">
        <f t="shared" si="0"/>
        <v>3.4819695707084394E-3</v>
      </c>
      <c r="F27" s="612">
        <v>1</v>
      </c>
      <c r="G27" s="612">
        <v>0</v>
      </c>
      <c r="H27" s="613"/>
      <c r="I27" s="613"/>
      <c r="J27" s="613"/>
      <c r="K27" s="613"/>
      <c r="L27" s="614" t="s">
        <v>458</v>
      </c>
      <c r="M27" s="614" t="s">
        <v>458</v>
      </c>
      <c r="N27" s="614" t="s">
        <v>458</v>
      </c>
      <c r="O27" s="614" t="s">
        <v>458</v>
      </c>
      <c r="P27" s="614" t="s">
        <v>458</v>
      </c>
      <c r="Q27" s="614" t="s">
        <v>458</v>
      </c>
      <c r="R27" s="614" t="s">
        <v>458</v>
      </c>
      <c r="S27" s="615">
        <f t="shared" si="1"/>
        <v>1</v>
      </c>
      <c r="T27" s="616" t="s">
        <v>459</v>
      </c>
    </row>
    <row r="28" spans="2:20" s="244" customFormat="1" ht="26.4">
      <c r="B28" s="610" t="s">
        <v>573</v>
      </c>
      <c r="C28" s="589" t="s">
        <v>460</v>
      </c>
      <c r="D28" s="617">
        <v>-0.39124197999999993</v>
      </c>
      <c r="E28" s="612">
        <f t="shared" si="0"/>
        <v>-2.1206676784649569E-5</v>
      </c>
      <c r="F28" s="612">
        <v>1</v>
      </c>
      <c r="G28" s="612">
        <v>0</v>
      </c>
      <c r="H28" s="613"/>
      <c r="I28" s="613"/>
      <c r="J28" s="613"/>
      <c r="K28" s="613"/>
      <c r="L28" s="614" t="s">
        <v>458</v>
      </c>
      <c r="M28" s="614" t="s">
        <v>458</v>
      </c>
      <c r="N28" s="614" t="s">
        <v>458</v>
      </c>
      <c r="O28" s="614" t="s">
        <v>458</v>
      </c>
      <c r="P28" s="614" t="s">
        <v>458</v>
      </c>
      <c r="Q28" s="614" t="s">
        <v>458</v>
      </c>
      <c r="R28" s="614" t="s">
        <v>458</v>
      </c>
      <c r="S28" s="615">
        <f t="shared" si="1"/>
        <v>1</v>
      </c>
      <c r="T28" s="616" t="s">
        <v>459</v>
      </c>
    </row>
    <row r="29" spans="2:20" s="244" customFormat="1" ht="26.4">
      <c r="B29" s="610" t="s">
        <v>574</v>
      </c>
      <c r="C29" s="589" t="s">
        <v>460</v>
      </c>
      <c r="D29" s="617">
        <v>6.5728039999999988E-2</v>
      </c>
      <c r="E29" s="612">
        <f t="shared" si="0"/>
        <v>3.5626884926012244E-6</v>
      </c>
      <c r="F29" s="612">
        <v>1</v>
      </c>
      <c r="G29" s="612">
        <v>0</v>
      </c>
      <c r="H29" s="613"/>
      <c r="I29" s="613"/>
      <c r="J29" s="613"/>
      <c r="K29" s="613"/>
      <c r="L29" s="614" t="s">
        <v>458</v>
      </c>
      <c r="M29" s="614" t="s">
        <v>458</v>
      </c>
      <c r="N29" s="614" t="s">
        <v>458</v>
      </c>
      <c r="O29" s="614" t="s">
        <v>458</v>
      </c>
      <c r="P29" s="614" t="s">
        <v>458</v>
      </c>
      <c r="Q29" s="614" t="s">
        <v>458</v>
      </c>
      <c r="R29" s="614" t="s">
        <v>458</v>
      </c>
      <c r="S29" s="615">
        <f t="shared" si="1"/>
        <v>1</v>
      </c>
      <c r="T29" s="616" t="s">
        <v>459</v>
      </c>
    </row>
    <row r="30" spans="2:20" s="244" customFormat="1" ht="26.4">
      <c r="B30" s="610" t="s">
        <v>575</v>
      </c>
      <c r="C30" s="589" t="s">
        <v>460</v>
      </c>
      <c r="D30" s="617">
        <v>5.5989031724307088</v>
      </c>
      <c r="E30" s="612">
        <f t="shared" si="0"/>
        <v>3.0348003536401479E-4</v>
      </c>
      <c r="F30" s="612">
        <v>1</v>
      </c>
      <c r="G30" s="612">
        <v>0</v>
      </c>
      <c r="H30" s="613"/>
      <c r="I30" s="613"/>
      <c r="J30" s="613"/>
      <c r="K30" s="613"/>
      <c r="L30" s="614" t="s">
        <v>458</v>
      </c>
      <c r="M30" s="614" t="s">
        <v>458</v>
      </c>
      <c r="N30" s="614" t="s">
        <v>458</v>
      </c>
      <c r="O30" s="614" t="s">
        <v>458</v>
      </c>
      <c r="P30" s="614" t="s">
        <v>458</v>
      </c>
      <c r="Q30" s="614" t="s">
        <v>458</v>
      </c>
      <c r="R30" s="614" t="s">
        <v>458</v>
      </c>
      <c r="S30" s="615">
        <f t="shared" si="1"/>
        <v>1</v>
      </c>
      <c r="T30" s="616" t="s">
        <v>459</v>
      </c>
    </row>
    <row r="31" spans="2:20" s="244" customFormat="1" ht="30" customHeight="1" thickBot="1">
      <c r="B31" s="1308" t="s">
        <v>667</v>
      </c>
      <c r="C31" s="1309"/>
      <c r="D31" s="618">
        <v>12425.473271265693</v>
      </c>
      <c r="E31" s="619">
        <f t="shared" si="0"/>
        <v>0.6735038902523548</v>
      </c>
      <c r="F31" s="620">
        <f>AVERAGE(F11:F30)</f>
        <v>1</v>
      </c>
      <c r="G31" s="620">
        <f>AVERAGE(G11:G30)</f>
        <v>0</v>
      </c>
      <c r="H31" s="613"/>
      <c r="I31" s="613"/>
      <c r="J31" s="613"/>
      <c r="K31" s="613"/>
      <c r="L31" s="621"/>
      <c r="M31" s="621"/>
      <c r="N31" s="621"/>
      <c r="O31" s="621"/>
      <c r="P31" s="621"/>
      <c r="Q31" s="621"/>
      <c r="R31" s="621"/>
      <c r="S31" s="622"/>
      <c r="T31" s="623"/>
    </row>
    <row r="32" spans="2:20" s="244" customFormat="1" ht="14.4" thickTop="1">
      <c r="B32" s="1310" t="s">
        <v>668</v>
      </c>
      <c r="C32" s="1311"/>
      <c r="D32" s="1312"/>
      <c r="E32" s="1311"/>
      <c r="F32" s="1311"/>
      <c r="G32" s="1311"/>
      <c r="H32" s="1311"/>
      <c r="I32" s="1311"/>
      <c r="J32" s="1311"/>
      <c r="K32" s="1311"/>
      <c r="L32" s="1311"/>
      <c r="M32" s="1311"/>
      <c r="N32" s="1311"/>
      <c r="O32" s="1311"/>
      <c r="P32" s="1311"/>
      <c r="Q32" s="1311"/>
      <c r="R32" s="1311"/>
      <c r="S32" s="1313"/>
      <c r="T32" s="1314"/>
    </row>
    <row r="33" spans="2:20" s="244" customFormat="1" ht="39.6">
      <c r="B33" s="610" t="s">
        <v>602</v>
      </c>
      <c r="C33" s="589" t="s">
        <v>457</v>
      </c>
      <c r="D33" s="611">
        <v>3.6310071399999999</v>
      </c>
      <c r="E33" s="612">
        <f t="shared" ref="E33:E46" si="2">D33/$D$55</f>
        <v>1.9681322239687788E-4</v>
      </c>
      <c r="F33" s="624"/>
      <c r="G33" s="613"/>
      <c r="H33" s="613"/>
      <c r="I33" s="613"/>
      <c r="J33" s="613"/>
      <c r="K33" s="613"/>
      <c r="L33" s="624"/>
      <c r="M33" s="624"/>
      <c r="N33" s="624"/>
      <c r="O33" s="624"/>
      <c r="P33" s="624"/>
      <c r="Q33" s="624"/>
      <c r="R33" s="624"/>
      <c r="S33" s="625"/>
      <c r="T33" s="626"/>
    </row>
    <row r="34" spans="2:20" s="244" customFormat="1" ht="26.4">
      <c r="B34" s="610" t="s">
        <v>603</v>
      </c>
      <c r="C34" s="589" t="s">
        <v>457</v>
      </c>
      <c r="D34" s="611">
        <v>1.8397104900000001</v>
      </c>
      <c r="E34" s="612">
        <f t="shared" si="2"/>
        <v>9.9718710499214052E-5</v>
      </c>
      <c r="F34" s="624"/>
      <c r="G34" s="613"/>
      <c r="H34" s="613"/>
      <c r="I34" s="613"/>
      <c r="J34" s="613"/>
      <c r="K34" s="613"/>
      <c r="L34" s="624"/>
      <c r="M34" s="624"/>
      <c r="N34" s="624"/>
      <c r="O34" s="624"/>
      <c r="P34" s="624"/>
      <c r="Q34" s="624"/>
      <c r="R34" s="624"/>
      <c r="S34" s="625"/>
      <c r="T34" s="626"/>
    </row>
    <row r="35" spans="2:20" s="244" customFormat="1" ht="26.4">
      <c r="B35" s="610" t="s">
        <v>604</v>
      </c>
      <c r="C35" s="589" t="s">
        <v>457</v>
      </c>
      <c r="D35" s="611">
        <v>0.15771857</v>
      </c>
      <c r="E35" s="612">
        <f t="shared" si="2"/>
        <v>8.5488953330803838E-6</v>
      </c>
      <c r="F35" s="624"/>
      <c r="G35" s="613"/>
      <c r="H35" s="613"/>
      <c r="I35" s="613"/>
      <c r="J35" s="613"/>
      <c r="K35" s="613"/>
      <c r="L35" s="624"/>
      <c r="M35" s="624"/>
      <c r="N35" s="624"/>
      <c r="O35" s="624"/>
      <c r="P35" s="624"/>
      <c r="Q35" s="624"/>
      <c r="R35" s="624"/>
      <c r="S35" s="625"/>
      <c r="T35" s="626"/>
    </row>
    <row r="36" spans="2:20" s="244" customFormat="1" ht="26.4">
      <c r="B36" s="610" t="s">
        <v>605</v>
      </c>
      <c r="C36" s="589" t="s">
        <v>457</v>
      </c>
      <c r="D36" s="611">
        <v>2.3762858199999997</v>
      </c>
      <c r="E36" s="612">
        <f t="shared" si="2"/>
        <v>1.2880296059407013E-4</v>
      </c>
      <c r="F36" s="624"/>
      <c r="G36" s="613"/>
      <c r="H36" s="613"/>
      <c r="I36" s="613"/>
      <c r="J36" s="613"/>
      <c r="K36" s="613"/>
      <c r="L36" s="624"/>
      <c r="M36" s="624"/>
      <c r="N36" s="624"/>
      <c r="O36" s="624"/>
      <c r="P36" s="624"/>
      <c r="Q36" s="624"/>
      <c r="R36" s="624"/>
      <c r="S36" s="625"/>
      <c r="T36" s="626"/>
    </row>
    <row r="37" spans="2:20" s="244" customFormat="1" ht="39.6">
      <c r="B37" s="610" t="s">
        <v>577</v>
      </c>
      <c r="C37" s="589" t="s">
        <v>460</v>
      </c>
      <c r="D37" s="611">
        <v>3</v>
      </c>
      <c r="E37" s="612">
        <f t="shared" si="2"/>
        <v>1.6261043959022169E-4</v>
      </c>
      <c r="F37" s="624"/>
      <c r="G37" s="613"/>
      <c r="H37" s="613"/>
      <c r="I37" s="613"/>
      <c r="J37" s="613"/>
      <c r="K37" s="613"/>
      <c r="L37" s="624"/>
      <c r="M37" s="624"/>
      <c r="N37" s="624"/>
      <c r="O37" s="624"/>
      <c r="P37" s="624"/>
      <c r="Q37" s="624"/>
      <c r="R37" s="624"/>
      <c r="S37" s="625"/>
      <c r="T37" s="626"/>
    </row>
    <row r="38" spans="2:20" s="244" customFormat="1" ht="26.4">
      <c r="B38" s="610" t="s">
        <v>583</v>
      </c>
      <c r="C38" s="589" t="s">
        <v>460</v>
      </c>
      <c r="D38" s="611">
        <v>338.94175485426092</v>
      </c>
      <c r="E38" s="612">
        <f t="shared" si="2"/>
        <v>1.8371822584110842E-2</v>
      </c>
      <c r="F38" s="624"/>
      <c r="G38" s="613"/>
      <c r="H38" s="613"/>
      <c r="I38" s="613"/>
      <c r="J38" s="613"/>
      <c r="K38" s="613"/>
      <c r="L38" s="624"/>
      <c r="M38" s="624"/>
      <c r="N38" s="624"/>
      <c r="O38" s="624"/>
      <c r="P38" s="624"/>
      <c r="Q38" s="624"/>
      <c r="R38" s="624"/>
      <c r="S38" s="625"/>
      <c r="T38" s="626"/>
    </row>
    <row r="39" spans="2:20" s="244" customFormat="1" ht="39.6">
      <c r="B39" s="610" t="s">
        <v>584</v>
      </c>
      <c r="C39" s="589" t="s">
        <v>460</v>
      </c>
      <c r="D39" s="611">
        <v>-13.573400763924942</v>
      </c>
      <c r="E39" s="612">
        <f t="shared" si="2"/>
        <v>-7.3572555498536193E-4</v>
      </c>
      <c r="F39" s="624"/>
      <c r="G39" s="613"/>
      <c r="H39" s="613"/>
      <c r="I39" s="613"/>
      <c r="J39" s="613"/>
      <c r="K39" s="613"/>
      <c r="L39" s="624"/>
      <c r="M39" s="624"/>
      <c r="N39" s="624"/>
      <c r="O39" s="624"/>
      <c r="P39" s="624"/>
      <c r="Q39" s="624"/>
      <c r="R39" s="624"/>
      <c r="S39" s="625"/>
      <c r="T39" s="626"/>
    </row>
    <row r="40" spans="2:20" s="244" customFormat="1" ht="26.4">
      <c r="B40" s="610" t="s">
        <v>585</v>
      </c>
      <c r="C40" s="589" t="s">
        <v>460</v>
      </c>
      <c r="D40" s="611">
        <v>0.90646915374916637</v>
      </c>
      <c r="E40" s="612">
        <f t="shared" si="2"/>
        <v>4.9133782522042734E-5</v>
      </c>
      <c r="F40" s="624"/>
      <c r="G40" s="613"/>
      <c r="H40" s="613"/>
      <c r="I40" s="613"/>
      <c r="J40" s="613"/>
      <c r="K40" s="613"/>
      <c r="L40" s="624"/>
      <c r="M40" s="624"/>
      <c r="N40" s="624"/>
      <c r="O40" s="624"/>
      <c r="P40" s="624"/>
      <c r="Q40" s="624"/>
      <c r="R40" s="624"/>
      <c r="S40" s="625"/>
      <c r="T40" s="626"/>
    </row>
    <row r="41" spans="2:20" s="244" customFormat="1">
      <c r="B41" s="610" t="s">
        <v>586</v>
      </c>
      <c r="C41" s="589" t="s">
        <v>460</v>
      </c>
      <c r="D41" s="611">
        <v>8.1435979084773429</v>
      </c>
      <c r="E41" s="612">
        <f t="shared" si="2"/>
        <v>4.4141134524783689E-4</v>
      </c>
      <c r="F41" s="624"/>
      <c r="G41" s="613"/>
      <c r="H41" s="613"/>
      <c r="I41" s="613"/>
      <c r="J41" s="613"/>
      <c r="K41" s="613"/>
      <c r="L41" s="624"/>
      <c r="M41" s="624"/>
      <c r="N41" s="624"/>
      <c r="O41" s="624"/>
      <c r="P41" s="624"/>
      <c r="Q41" s="624"/>
      <c r="R41" s="624"/>
      <c r="S41" s="625"/>
      <c r="T41" s="626"/>
    </row>
    <row r="42" spans="2:20" s="244" customFormat="1">
      <c r="B42" s="610" t="s">
        <v>587</v>
      </c>
      <c r="C42" s="589" t="s">
        <v>460</v>
      </c>
      <c r="D42" s="611">
        <v>6.6343758659052137</v>
      </c>
      <c r="E42" s="612">
        <f t="shared" si="2"/>
        <v>3.5960625865386818E-4</v>
      </c>
      <c r="F42" s="624"/>
      <c r="G42" s="613"/>
      <c r="H42" s="613"/>
      <c r="I42" s="613"/>
      <c r="J42" s="613"/>
      <c r="K42" s="613"/>
      <c r="L42" s="624"/>
      <c r="M42" s="624"/>
      <c r="N42" s="624"/>
      <c r="O42" s="624"/>
      <c r="P42" s="624"/>
      <c r="Q42" s="624"/>
      <c r="R42" s="624"/>
      <c r="S42" s="625"/>
      <c r="T42" s="626"/>
    </row>
    <row r="43" spans="2:20" s="244" customFormat="1">
      <c r="B43" s="610" t="s">
        <v>588</v>
      </c>
      <c r="C43" s="589" t="s">
        <v>460</v>
      </c>
      <c r="D43" s="611">
        <v>0.40259066973225544</v>
      </c>
      <c r="E43" s="612">
        <f t="shared" si="2"/>
        <v>2.1821815260027937E-5</v>
      </c>
      <c r="F43" s="624"/>
      <c r="G43" s="613"/>
      <c r="H43" s="613"/>
      <c r="I43" s="613"/>
      <c r="J43" s="613"/>
      <c r="K43" s="613"/>
      <c r="L43" s="624"/>
      <c r="M43" s="624"/>
      <c r="N43" s="624"/>
      <c r="O43" s="624"/>
      <c r="P43" s="624"/>
      <c r="Q43" s="624"/>
      <c r="R43" s="624"/>
      <c r="S43" s="625"/>
      <c r="T43" s="626"/>
    </row>
    <row r="44" spans="2:20" s="244" customFormat="1" ht="39.6">
      <c r="B44" s="610" t="s">
        <v>576</v>
      </c>
      <c r="C44" s="589" t="s">
        <v>462</v>
      </c>
      <c r="D44" s="611">
        <v>372.836697329971</v>
      </c>
      <c r="E44" s="612">
        <f t="shared" si="2"/>
        <v>2.0209046416064341E-2</v>
      </c>
      <c r="F44" s="624"/>
      <c r="G44" s="613"/>
      <c r="H44" s="613"/>
      <c r="I44" s="613"/>
      <c r="J44" s="613"/>
      <c r="K44" s="613"/>
      <c r="L44" s="624"/>
      <c r="M44" s="624"/>
      <c r="N44" s="624"/>
      <c r="O44" s="624"/>
      <c r="P44" s="624"/>
      <c r="Q44" s="624"/>
      <c r="R44" s="624"/>
      <c r="S44" s="625"/>
      <c r="T44" s="626"/>
    </row>
    <row r="45" spans="2:20" s="244" customFormat="1" ht="31.35" customHeight="1" thickBot="1">
      <c r="B45" s="1308" t="s">
        <v>669</v>
      </c>
      <c r="C45" s="1309"/>
      <c r="D45" s="618">
        <v>725.29680703817098</v>
      </c>
      <c r="E45" s="619">
        <f t="shared" si="2"/>
        <v>3.9313610875287064E-2</v>
      </c>
      <c r="F45" s="624"/>
      <c r="G45" s="613"/>
      <c r="H45" s="613"/>
      <c r="I45" s="613"/>
      <c r="J45" s="613"/>
      <c r="K45" s="613"/>
      <c r="L45" s="624"/>
      <c r="M45" s="624"/>
      <c r="N45" s="624"/>
      <c r="O45" s="624"/>
      <c r="P45" s="624"/>
      <c r="Q45" s="624"/>
      <c r="R45" s="624"/>
      <c r="S45" s="624"/>
      <c r="T45" s="624"/>
    </row>
    <row r="46" spans="2:20" s="244" customFormat="1" ht="15" thickTop="1" thickBot="1">
      <c r="B46" s="1306" t="s">
        <v>464</v>
      </c>
      <c r="C46" s="1307"/>
      <c r="D46" s="627">
        <v>13150.770078303864</v>
      </c>
      <c r="E46" s="619">
        <f t="shared" si="2"/>
        <v>0.71281750112764175</v>
      </c>
      <c r="F46" s="628">
        <f>F31</f>
        <v>1</v>
      </c>
      <c r="G46" s="628">
        <f>G31</f>
        <v>0</v>
      </c>
      <c r="H46" s="629"/>
      <c r="I46" s="629"/>
      <c r="J46" s="629"/>
      <c r="K46" s="629"/>
      <c r="L46" s="630"/>
      <c r="M46" s="630"/>
      <c r="N46" s="630"/>
      <c r="O46" s="630"/>
      <c r="P46" s="630"/>
      <c r="Q46" s="630"/>
      <c r="R46" s="624"/>
      <c r="S46" s="624"/>
      <c r="T46" s="624"/>
    </row>
    <row r="47" spans="2:20" s="244" customFormat="1">
      <c r="B47" s="1315"/>
      <c r="C47" s="1316"/>
      <c r="D47" s="1317"/>
      <c r="E47" s="1317"/>
      <c r="F47" s="1316"/>
      <c r="G47" s="1316"/>
      <c r="H47" s="1316"/>
      <c r="I47" s="1316"/>
      <c r="J47" s="1316"/>
      <c r="K47" s="1316"/>
      <c r="L47" s="1316"/>
      <c r="M47" s="1316"/>
      <c r="N47" s="1316"/>
      <c r="O47" s="1316"/>
      <c r="P47" s="1316"/>
      <c r="Q47" s="1316"/>
      <c r="R47" s="1316"/>
      <c r="S47" s="1316"/>
      <c r="T47" s="1318"/>
    </row>
    <row r="48" spans="2:20" s="244" customFormat="1">
      <c r="B48" s="1310" t="s">
        <v>465</v>
      </c>
      <c r="C48" s="1311"/>
      <c r="D48" s="1311"/>
      <c r="E48" s="1311"/>
      <c r="F48" s="1311"/>
      <c r="G48" s="1311"/>
      <c r="H48" s="1311"/>
      <c r="I48" s="1311"/>
      <c r="J48" s="1311"/>
      <c r="K48" s="1311"/>
      <c r="L48" s="1311"/>
      <c r="M48" s="1311"/>
      <c r="N48" s="1311"/>
      <c r="O48" s="1311"/>
      <c r="P48" s="1311"/>
      <c r="Q48" s="1311"/>
      <c r="R48" s="1311"/>
      <c r="S48" s="1313"/>
      <c r="T48" s="1314"/>
    </row>
    <row r="49" spans="2:20" s="244" customFormat="1" ht="27.6" customHeight="1" thickBot="1">
      <c r="B49" s="1306" t="s">
        <v>466</v>
      </c>
      <c r="C49" s="1307"/>
      <c r="D49" s="631">
        <v>5298.2299216961364</v>
      </c>
      <c r="E49" s="612">
        <f>D49/$D$55</f>
        <v>0.28718249887235819</v>
      </c>
      <c r="F49" s="630"/>
      <c r="G49" s="630"/>
      <c r="H49" s="630"/>
      <c r="I49" s="630"/>
      <c r="J49" s="630"/>
      <c r="K49" s="630"/>
      <c r="L49" s="630"/>
      <c r="M49" s="630"/>
      <c r="N49" s="630"/>
      <c r="O49" s="630"/>
      <c r="P49" s="630"/>
      <c r="Q49" s="630"/>
      <c r="R49" s="630"/>
      <c r="S49" s="632"/>
      <c r="T49" s="633"/>
    </row>
    <row r="50" spans="2:20" s="244" customFormat="1">
      <c r="B50" s="610" t="s">
        <v>467</v>
      </c>
      <c r="C50" s="589"/>
      <c r="D50" s="617">
        <v>11.925146119999999</v>
      </c>
      <c r="E50" s="612"/>
      <c r="F50" s="634"/>
      <c r="G50" s="634"/>
      <c r="H50" s="634"/>
      <c r="I50" s="634"/>
      <c r="J50" s="634"/>
      <c r="K50" s="634"/>
      <c r="L50" s="634"/>
      <c r="M50" s="634"/>
      <c r="N50" s="634"/>
      <c r="O50" s="634"/>
      <c r="P50" s="634"/>
      <c r="Q50" s="634"/>
      <c r="R50" s="634"/>
      <c r="S50" s="634"/>
      <c r="T50" s="635"/>
    </row>
    <row r="51" spans="2:20" s="244" customFormat="1">
      <c r="B51" s="610" t="s">
        <v>468</v>
      </c>
      <c r="C51" s="589"/>
      <c r="D51" s="617">
        <v>288.42347115731866</v>
      </c>
      <c r="E51" s="612"/>
      <c r="F51" s="634"/>
      <c r="G51" s="634"/>
      <c r="H51" s="634"/>
      <c r="I51" s="634"/>
      <c r="J51" s="634"/>
      <c r="K51" s="634"/>
      <c r="L51" s="634"/>
      <c r="M51" s="634"/>
      <c r="N51" s="634"/>
      <c r="O51" s="634"/>
      <c r="P51" s="634"/>
      <c r="Q51" s="634"/>
      <c r="R51" s="634"/>
      <c r="S51" s="634"/>
      <c r="T51" s="635"/>
    </row>
    <row r="52" spans="2:20" s="244" customFormat="1">
      <c r="B52" s="610" t="s">
        <v>47</v>
      </c>
      <c r="C52" s="589"/>
      <c r="D52" s="617">
        <v>4600.7954977310337</v>
      </c>
      <c r="E52" s="612"/>
      <c r="F52" s="634"/>
      <c r="G52" s="634"/>
      <c r="H52" s="634"/>
      <c r="I52" s="634"/>
      <c r="J52" s="634"/>
      <c r="K52" s="634"/>
      <c r="L52" s="634"/>
      <c r="M52" s="634"/>
      <c r="N52" s="634"/>
      <c r="O52" s="634"/>
      <c r="P52" s="634"/>
      <c r="Q52" s="634"/>
      <c r="R52" s="634"/>
      <c r="S52" s="634"/>
      <c r="T52" s="635"/>
    </row>
    <row r="53" spans="2:20" s="244" customFormat="1">
      <c r="B53" s="610" t="s">
        <v>469</v>
      </c>
      <c r="C53" s="589"/>
      <c r="D53" s="617">
        <v>45</v>
      </c>
      <c r="E53" s="612"/>
      <c r="F53" s="634"/>
      <c r="G53" s="634"/>
      <c r="H53" s="634"/>
      <c r="I53" s="634"/>
      <c r="J53" s="634"/>
      <c r="K53" s="634"/>
      <c r="L53" s="634"/>
      <c r="M53" s="634"/>
      <c r="N53" s="634"/>
      <c r="O53" s="634"/>
      <c r="P53" s="634"/>
      <c r="Q53" s="634"/>
      <c r="R53" s="634"/>
      <c r="S53" s="634"/>
      <c r="T53" s="635"/>
    </row>
    <row r="54" spans="2:20" s="244" customFormat="1">
      <c r="B54" s="610" t="s">
        <v>384</v>
      </c>
      <c r="C54" s="589"/>
      <c r="D54" s="611">
        <v>352.0858066877845</v>
      </c>
      <c r="E54" s="612"/>
      <c r="F54" s="634"/>
      <c r="G54" s="634"/>
      <c r="H54" s="634"/>
      <c r="I54" s="634"/>
      <c r="J54" s="634"/>
      <c r="K54" s="634"/>
      <c r="L54" s="634"/>
      <c r="M54" s="634"/>
      <c r="N54" s="634"/>
      <c r="O54" s="634"/>
      <c r="P54" s="634"/>
      <c r="Q54" s="634"/>
      <c r="R54" s="634"/>
      <c r="S54" s="634"/>
      <c r="T54" s="635"/>
    </row>
    <row r="55" spans="2:20" s="244" customFormat="1" ht="14.4" thickBot="1">
      <c r="B55" s="636" t="s">
        <v>470</v>
      </c>
      <c r="C55" s="637"/>
      <c r="D55" s="618">
        <v>18449</v>
      </c>
      <c r="E55" s="612">
        <f>D55/$D$55</f>
        <v>1</v>
      </c>
      <c r="F55" s="630"/>
      <c r="G55" s="630"/>
      <c r="H55" s="630"/>
      <c r="I55" s="630"/>
      <c r="J55" s="630"/>
      <c r="K55" s="630"/>
      <c r="L55" s="630"/>
      <c r="M55" s="630"/>
      <c r="N55" s="630"/>
      <c r="O55" s="630"/>
      <c r="P55" s="630"/>
      <c r="Q55" s="630"/>
      <c r="R55" s="630"/>
      <c r="S55" s="632"/>
      <c r="T55" s="633"/>
    </row>
    <row r="56" spans="2:20"/>
  </sheetData>
  <sheetProtection sheet="1" objects="1" scenarios="1"/>
  <mergeCells count="15">
    <mergeCell ref="B10:T10"/>
    <mergeCell ref="B1:T1"/>
    <mergeCell ref="B6:E6"/>
    <mergeCell ref="F6:K6"/>
    <mergeCell ref="L6:Q6"/>
    <mergeCell ref="B9:T9"/>
    <mergeCell ref="B2:C2"/>
    <mergeCell ref="B4:T4"/>
    <mergeCell ref="B49:C49"/>
    <mergeCell ref="B31:C31"/>
    <mergeCell ref="B32:T32"/>
    <mergeCell ref="B45:C45"/>
    <mergeCell ref="B46:C46"/>
    <mergeCell ref="B47:T47"/>
    <mergeCell ref="B48:T48"/>
  </mergeCells>
  <hyperlinks>
    <hyperlink ref="C7" r:id="rId1" xr:uid="{7C96EAF5-17BF-4EA0-A2C4-8B229600164B}"/>
  </hyperlinks>
  <pageMargins left="0.7" right="0.7" top="0.75" bottom="0.75" header="0.3" footer="0.3"/>
  <pageSetup paperSize="9" orientation="portrait" r:id="rId2"/>
  <customProperties>
    <customPr name="EpmWorksheetKeyString_GUID"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D3C0B-9927-4668-9C66-C07DCB67FED6}">
  <sheetPr>
    <tabColor rgb="FF00148C"/>
  </sheetPr>
  <dimension ref="B1:V58"/>
  <sheetViews>
    <sheetView showGridLines="0" zoomScaleNormal="100" workbookViewId="0"/>
  </sheetViews>
  <sheetFormatPr defaultColWidth="0" defaultRowHeight="13.8" zeroHeight="1" outlineLevelCol="1"/>
  <cols>
    <col min="1" max="1" width="3.5546875" style="243" customWidth="1"/>
    <col min="2" max="2" width="31.77734375" style="244" customWidth="1"/>
    <col min="3" max="3" width="9.77734375" style="243" customWidth="1"/>
    <col min="4" max="4" width="13.21875" style="246" customWidth="1"/>
    <col min="5" max="6" width="6.5546875" style="244" bestFit="1" customWidth="1"/>
    <col min="7" max="7" width="5.21875" style="244" customWidth="1"/>
    <col min="8" max="11" width="5.21875" style="244" customWidth="1" outlineLevel="1"/>
    <col min="12" max="18" width="5.21875" style="244" customWidth="1"/>
    <col min="19" max="20" width="14.5546875" style="244" customWidth="1"/>
    <col min="21" max="21" width="17.5546875" style="244" customWidth="1"/>
    <col min="22" max="22" width="9.21875" style="243" customWidth="1"/>
    <col min="23" max="23" width="0" style="243" hidden="1" customWidth="1"/>
    <col min="24" max="16384" width="0" style="243" hidden="1"/>
  </cols>
  <sheetData>
    <row r="1" spans="2:22" ht="53.55" customHeight="1">
      <c r="B1" s="1319"/>
      <c r="C1" s="1319"/>
      <c r="D1" s="1319"/>
      <c r="E1" s="1319"/>
      <c r="F1" s="1319"/>
      <c r="G1" s="1319"/>
      <c r="H1" s="1319"/>
      <c r="I1" s="1319"/>
      <c r="J1" s="1319"/>
      <c r="K1" s="1319"/>
      <c r="L1" s="1319"/>
      <c r="M1" s="1319"/>
      <c r="N1" s="1319"/>
      <c r="O1" s="1319"/>
      <c r="P1" s="1319"/>
      <c r="Q1" s="1319"/>
      <c r="R1" s="1319"/>
      <c r="S1" s="1319"/>
      <c r="T1" s="1319"/>
    </row>
    <row r="2" spans="2:22" ht="24.6">
      <c r="B2" s="1330" t="s">
        <v>664</v>
      </c>
      <c r="C2" s="1330"/>
      <c r="D2" s="245"/>
      <c r="E2" s="245"/>
      <c r="F2" s="245"/>
      <c r="G2" s="245"/>
      <c r="H2" s="245"/>
      <c r="I2" s="245"/>
      <c r="J2" s="245"/>
      <c r="K2" s="245"/>
      <c r="L2" s="245"/>
      <c r="M2" s="245"/>
      <c r="N2" s="245"/>
      <c r="O2" s="245"/>
      <c r="P2" s="245"/>
      <c r="Q2" s="245"/>
      <c r="R2" s="245"/>
      <c r="S2" s="245"/>
      <c r="T2" s="245"/>
    </row>
    <row r="3" spans="2:22"/>
    <row r="4" spans="2:22" ht="33.6" customHeight="1">
      <c r="B4" s="1327" t="s">
        <v>471</v>
      </c>
      <c r="C4" s="1327"/>
      <c r="D4" s="1327"/>
      <c r="E4" s="1327"/>
      <c r="F4" s="1327"/>
      <c r="G4" s="1327"/>
      <c r="H4" s="1327"/>
      <c r="I4" s="1327"/>
      <c r="J4" s="1327"/>
      <c r="K4" s="1327"/>
      <c r="L4" s="1327"/>
      <c r="M4" s="1327"/>
      <c r="N4" s="1327"/>
      <c r="O4" s="1327"/>
      <c r="P4" s="1327"/>
      <c r="Q4" s="1327"/>
      <c r="R4" s="1327"/>
      <c r="S4" s="1327"/>
      <c r="T4" s="1327"/>
    </row>
    <row r="5" spans="2:22" ht="14.4" thickBot="1">
      <c r="B5" s="247"/>
      <c r="C5" s="247"/>
    </row>
    <row r="6" spans="2:22" ht="14.4" thickBot="1">
      <c r="B6" s="1320"/>
      <c r="C6" s="1320"/>
      <c r="D6" s="1320"/>
      <c r="E6" s="1320"/>
      <c r="F6" s="1321" t="s">
        <v>439</v>
      </c>
      <c r="G6" s="1322"/>
      <c r="H6" s="1322"/>
      <c r="I6" s="1322"/>
      <c r="J6" s="1322"/>
      <c r="K6" s="1323"/>
      <c r="L6" s="1321" t="s">
        <v>440</v>
      </c>
      <c r="M6" s="1322"/>
      <c r="N6" s="1322"/>
      <c r="O6" s="1322"/>
      <c r="P6" s="1322"/>
      <c r="Q6" s="1323"/>
      <c r="R6" s="592"/>
      <c r="S6" s="592"/>
      <c r="T6" s="592"/>
      <c r="U6" s="248"/>
      <c r="V6" s="244"/>
    </row>
    <row r="7" spans="2:22" s="249" customFormat="1" ht="145.19999999999999" thickBot="1">
      <c r="B7" s="593" t="s">
        <v>441</v>
      </c>
      <c r="C7" s="594" t="s">
        <v>442</v>
      </c>
      <c r="D7" s="595" t="s">
        <v>472</v>
      </c>
      <c r="E7" s="598" t="s">
        <v>473</v>
      </c>
      <c r="F7" s="597" t="s">
        <v>444</v>
      </c>
      <c r="G7" s="596" t="s">
        <v>445</v>
      </c>
      <c r="H7" s="596" t="s">
        <v>446</v>
      </c>
      <c r="I7" s="596" t="s">
        <v>447</v>
      </c>
      <c r="J7" s="596" t="s">
        <v>448</v>
      </c>
      <c r="K7" s="598" t="s">
        <v>449</v>
      </c>
      <c r="L7" s="597" t="s">
        <v>444</v>
      </c>
      <c r="M7" s="596" t="s">
        <v>445</v>
      </c>
      <c r="N7" s="596" t="s">
        <v>446</v>
      </c>
      <c r="O7" s="596" t="s">
        <v>447</v>
      </c>
      <c r="P7" s="596" t="s">
        <v>448</v>
      </c>
      <c r="Q7" s="599" t="s">
        <v>449</v>
      </c>
      <c r="R7" s="596" t="s">
        <v>450</v>
      </c>
      <c r="S7" s="600" t="s">
        <v>474</v>
      </c>
      <c r="T7" s="601" t="s">
        <v>665</v>
      </c>
      <c r="U7" s="250"/>
    </row>
    <row r="8" spans="2:22" ht="14.4" thickBot="1">
      <c r="B8" s="602"/>
      <c r="C8" s="603"/>
      <c r="D8" s="604" t="s">
        <v>452</v>
      </c>
      <c r="E8" s="605" t="s">
        <v>453</v>
      </c>
      <c r="F8" s="606" t="s">
        <v>453</v>
      </c>
      <c r="G8" s="607" t="s">
        <v>453</v>
      </c>
      <c r="H8" s="607" t="s">
        <v>453</v>
      </c>
      <c r="I8" s="607" t="s">
        <v>453</v>
      </c>
      <c r="J8" s="607" t="s">
        <v>453</v>
      </c>
      <c r="K8" s="608" t="s">
        <v>453</v>
      </c>
      <c r="L8" s="606" t="s">
        <v>454</v>
      </c>
      <c r="M8" s="607" t="s">
        <v>454</v>
      </c>
      <c r="N8" s="607" t="s">
        <v>454</v>
      </c>
      <c r="O8" s="607" t="s">
        <v>454</v>
      </c>
      <c r="P8" s="607" t="s">
        <v>454</v>
      </c>
      <c r="Q8" s="608" t="s">
        <v>454</v>
      </c>
      <c r="R8" s="609" t="s">
        <v>454</v>
      </c>
      <c r="S8" s="607" t="s">
        <v>453</v>
      </c>
      <c r="T8" s="608" t="s">
        <v>455</v>
      </c>
    </row>
    <row r="9" spans="2:22">
      <c r="B9" s="1324" t="s">
        <v>456</v>
      </c>
      <c r="C9" s="1312"/>
      <c r="D9" s="1312"/>
      <c r="E9" s="1312"/>
      <c r="F9" s="1312"/>
      <c r="G9" s="1312"/>
      <c r="H9" s="1312"/>
      <c r="I9" s="1312"/>
      <c r="J9" s="1312"/>
      <c r="K9" s="1312"/>
      <c r="L9" s="1312"/>
      <c r="M9" s="1312"/>
      <c r="N9" s="1312"/>
      <c r="O9" s="1312"/>
      <c r="P9" s="1312"/>
      <c r="Q9" s="1312"/>
      <c r="R9" s="1312"/>
      <c r="S9" s="1325"/>
      <c r="T9" s="1326"/>
    </row>
    <row r="10" spans="2:22">
      <c r="B10" s="1324" t="s">
        <v>666</v>
      </c>
      <c r="C10" s="1312"/>
      <c r="D10" s="1312"/>
      <c r="E10" s="1312"/>
      <c r="F10" s="1312"/>
      <c r="G10" s="1312"/>
      <c r="H10" s="1312"/>
      <c r="I10" s="1312"/>
      <c r="J10" s="1312"/>
      <c r="K10" s="1312"/>
      <c r="L10" s="1312"/>
      <c r="M10" s="1312"/>
      <c r="N10" s="1312"/>
      <c r="O10" s="1312"/>
      <c r="P10" s="1312"/>
      <c r="Q10" s="1312"/>
      <c r="R10" s="1312"/>
      <c r="S10" s="1325"/>
      <c r="T10" s="1326"/>
    </row>
    <row r="11" spans="2:22" ht="26.4">
      <c r="B11" s="610" t="s">
        <v>561</v>
      </c>
      <c r="C11" s="589" t="s">
        <v>457</v>
      </c>
      <c r="D11" s="617">
        <v>139.430623480511</v>
      </c>
      <c r="E11" s="612">
        <f t="shared" ref="E11:E31" si="0">D11/$D$57</f>
        <v>2.2144643529699373E-2</v>
      </c>
      <c r="F11" s="612">
        <v>1</v>
      </c>
      <c r="G11" s="612">
        <v>0</v>
      </c>
      <c r="H11" s="613"/>
      <c r="I11" s="613"/>
      <c r="J11" s="613"/>
      <c r="K11" s="613"/>
      <c r="L11" s="614" t="s">
        <v>458</v>
      </c>
      <c r="M11" s="614" t="s">
        <v>458</v>
      </c>
      <c r="N11" s="614" t="s">
        <v>458</v>
      </c>
      <c r="O11" s="614" t="s">
        <v>458</v>
      </c>
      <c r="P11" s="614" t="s">
        <v>458</v>
      </c>
      <c r="Q11" s="614" t="s">
        <v>458</v>
      </c>
      <c r="R11" s="614" t="s">
        <v>458</v>
      </c>
      <c r="S11" s="615">
        <f>F11+G11</f>
        <v>1</v>
      </c>
      <c r="T11" s="616" t="s">
        <v>459</v>
      </c>
    </row>
    <row r="12" spans="2:22" ht="26.4">
      <c r="B12" s="610" t="s">
        <v>562</v>
      </c>
      <c r="C12" s="589" t="s">
        <v>457</v>
      </c>
      <c r="D12" s="617">
        <v>116.765599121177</v>
      </c>
      <c r="E12" s="612">
        <f t="shared" si="0"/>
        <v>1.8544940161094994E-2</v>
      </c>
      <c r="F12" s="612">
        <v>1</v>
      </c>
      <c r="G12" s="612">
        <v>0</v>
      </c>
      <c r="H12" s="613"/>
      <c r="I12" s="613"/>
      <c r="J12" s="613"/>
      <c r="K12" s="613"/>
      <c r="L12" s="614" t="s">
        <v>458</v>
      </c>
      <c r="M12" s="614" t="s">
        <v>458</v>
      </c>
      <c r="N12" s="614" t="s">
        <v>458</v>
      </c>
      <c r="O12" s="614" t="s">
        <v>458</v>
      </c>
      <c r="P12" s="614" t="s">
        <v>458</v>
      </c>
      <c r="Q12" s="614" t="s">
        <v>458</v>
      </c>
      <c r="R12" s="614" t="s">
        <v>458</v>
      </c>
      <c r="S12" s="615">
        <f t="shared" ref="S12:S30" si="1">F12+G12</f>
        <v>1</v>
      </c>
      <c r="T12" s="616" t="s">
        <v>459</v>
      </c>
    </row>
    <row r="13" spans="2:22" ht="26.4">
      <c r="B13" s="610" t="s">
        <v>563</v>
      </c>
      <c r="C13" s="589" t="s">
        <v>457</v>
      </c>
      <c r="D13" s="617">
        <v>61.193494902755297</v>
      </c>
      <c r="E13" s="612">
        <f t="shared" si="0"/>
        <v>9.7188701960255006E-3</v>
      </c>
      <c r="F13" s="612">
        <v>1</v>
      </c>
      <c r="G13" s="612">
        <v>0</v>
      </c>
      <c r="H13" s="613"/>
      <c r="I13" s="613"/>
      <c r="J13" s="613"/>
      <c r="K13" s="613"/>
      <c r="L13" s="614" t="s">
        <v>458</v>
      </c>
      <c r="M13" s="614" t="s">
        <v>458</v>
      </c>
      <c r="N13" s="614" t="s">
        <v>458</v>
      </c>
      <c r="O13" s="614" t="s">
        <v>458</v>
      </c>
      <c r="P13" s="614" t="s">
        <v>458</v>
      </c>
      <c r="Q13" s="614" t="s">
        <v>458</v>
      </c>
      <c r="R13" s="614" t="s">
        <v>458</v>
      </c>
      <c r="S13" s="615">
        <f t="shared" si="1"/>
        <v>1</v>
      </c>
      <c r="T13" s="616" t="s">
        <v>459</v>
      </c>
    </row>
    <row r="14" spans="2:22" ht="26.4">
      <c r="B14" s="610" t="s">
        <v>564</v>
      </c>
      <c r="C14" s="589" t="s">
        <v>457</v>
      </c>
      <c r="D14" s="617">
        <v>99.403439161592203</v>
      </c>
      <c r="E14" s="612">
        <f t="shared" si="0"/>
        <v>1.5787448057759706E-2</v>
      </c>
      <c r="F14" s="612">
        <v>1</v>
      </c>
      <c r="G14" s="612">
        <v>0</v>
      </c>
      <c r="H14" s="613"/>
      <c r="I14" s="613"/>
      <c r="J14" s="613"/>
      <c r="K14" s="613"/>
      <c r="L14" s="614" t="s">
        <v>458</v>
      </c>
      <c r="M14" s="614" t="s">
        <v>458</v>
      </c>
      <c r="N14" s="614" t="s">
        <v>458</v>
      </c>
      <c r="O14" s="614" t="s">
        <v>458</v>
      </c>
      <c r="P14" s="614" t="s">
        <v>458</v>
      </c>
      <c r="Q14" s="614" t="s">
        <v>458</v>
      </c>
      <c r="R14" s="614" t="s">
        <v>458</v>
      </c>
      <c r="S14" s="615">
        <f t="shared" si="1"/>
        <v>1</v>
      </c>
      <c r="T14" s="616" t="s">
        <v>459</v>
      </c>
    </row>
    <row r="15" spans="2:22" s="244" customFormat="1" ht="26.4">
      <c r="B15" s="610" t="s">
        <v>565</v>
      </c>
      <c r="C15" s="589" t="s">
        <v>460</v>
      </c>
      <c r="D15" s="617">
        <v>6.4039261706666704</v>
      </c>
      <c r="E15" s="612">
        <f t="shared" si="0"/>
        <v>1.0170840429451864E-3</v>
      </c>
      <c r="F15" s="612">
        <v>1</v>
      </c>
      <c r="G15" s="612">
        <v>0</v>
      </c>
      <c r="H15" s="613"/>
      <c r="I15" s="613"/>
      <c r="J15" s="613"/>
      <c r="K15" s="613"/>
      <c r="L15" s="614" t="s">
        <v>458</v>
      </c>
      <c r="M15" s="614" t="s">
        <v>458</v>
      </c>
      <c r="N15" s="614" t="s">
        <v>458</v>
      </c>
      <c r="O15" s="614" t="s">
        <v>458</v>
      </c>
      <c r="P15" s="614" t="s">
        <v>458</v>
      </c>
      <c r="Q15" s="614" t="s">
        <v>458</v>
      </c>
      <c r="R15" s="614" t="s">
        <v>458</v>
      </c>
      <c r="S15" s="615">
        <f t="shared" si="1"/>
        <v>1</v>
      </c>
      <c r="T15" s="616" t="s">
        <v>459</v>
      </c>
      <c r="V15" s="243"/>
    </row>
    <row r="16" spans="2:22" s="244" customFormat="1" ht="26.4">
      <c r="B16" s="610" t="s">
        <v>566</v>
      </c>
      <c r="C16" s="589" t="s">
        <v>460</v>
      </c>
      <c r="D16" s="617">
        <v>870</v>
      </c>
      <c r="E16" s="612">
        <f t="shared" si="0"/>
        <v>0.13817509661736074</v>
      </c>
      <c r="F16" s="612">
        <v>1</v>
      </c>
      <c r="G16" s="612">
        <v>0</v>
      </c>
      <c r="H16" s="613"/>
      <c r="I16" s="613"/>
      <c r="J16" s="613"/>
      <c r="K16" s="613"/>
      <c r="L16" s="614" t="s">
        <v>458</v>
      </c>
      <c r="M16" s="614" t="s">
        <v>458</v>
      </c>
      <c r="N16" s="614" t="s">
        <v>458</v>
      </c>
      <c r="O16" s="614" t="s">
        <v>458</v>
      </c>
      <c r="P16" s="614" t="s">
        <v>458</v>
      </c>
      <c r="Q16" s="614" t="s">
        <v>458</v>
      </c>
      <c r="R16" s="614" t="s">
        <v>458</v>
      </c>
      <c r="S16" s="615">
        <f t="shared" si="1"/>
        <v>1</v>
      </c>
      <c r="T16" s="616" t="s">
        <v>459</v>
      </c>
      <c r="V16" s="243"/>
    </row>
    <row r="17" spans="2:22" s="244" customFormat="1" ht="26.4">
      <c r="B17" s="610" t="s">
        <v>567</v>
      </c>
      <c r="C17" s="589" t="s">
        <v>457</v>
      </c>
      <c r="D17" s="617">
        <v>3439</v>
      </c>
      <c r="E17" s="612">
        <f t="shared" si="0"/>
        <v>0.54618868651391217</v>
      </c>
      <c r="F17" s="612">
        <v>1</v>
      </c>
      <c r="G17" s="612">
        <v>0</v>
      </c>
      <c r="H17" s="613"/>
      <c r="I17" s="613"/>
      <c r="J17" s="613"/>
      <c r="K17" s="613"/>
      <c r="L17" s="614" t="s">
        <v>458</v>
      </c>
      <c r="M17" s="614" t="s">
        <v>458</v>
      </c>
      <c r="N17" s="614" t="s">
        <v>458</v>
      </c>
      <c r="O17" s="614" t="s">
        <v>458</v>
      </c>
      <c r="P17" s="614" t="s">
        <v>458</v>
      </c>
      <c r="Q17" s="614" t="s">
        <v>458</v>
      </c>
      <c r="R17" s="614" t="s">
        <v>458</v>
      </c>
      <c r="S17" s="615">
        <f t="shared" si="1"/>
        <v>1</v>
      </c>
      <c r="T17" s="616" t="s">
        <v>459</v>
      </c>
      <c r="V17" s="243"/>
    </row>
    <row r="18" spans="2:22" s="244" customFormat="1" ht="39.6">
      <c r="B18" s="610" t="s">
        <v>568</v>
      </c>
      <c r="C18" s="589" t="s">
        <v>457</v>
      </c>
      <c r="D18" s="617">
        <v>126.18220459824245</v>
      </c>
      <c r="E18" s="612">
        <f t="shared" si="0"/>
        <v>2.0040503806613486E-2</v>
      </c>
      <c r="F18" s="612">
        <v>1</v>
      </c>
      <c r="G18" s="612">
        <v>0</v>
      </c>
      <c r="H18" s="613"/>
      <c r="I18" s="613"/>
      <c r="J18" s="613"/>
      <c r="K18" s="613"/>
      <c r="L18" s="614" t="s">
        <v>458</v>
      </c>
      <c r="M18" s="614" t="s">
        <v>458</v>
      </c>
      <c r="N18" s="614" t="s">
        <v>458</v>
      </c>
      <c r="O18" s="614" t="s">
        <v>458</v>
      </c>
      <c r="P18" s="614" t="s">
        <v>458</v>
      </c>
      <c r="Q18" s="614" t="s">
        <v>458</v>
      </c>
      <c r="R18" s="614" t="s">
        <v>458</v>
      </c>
      <c r="S18" s="615">
        <f t="shared" si="1"/>
        <v>1</v>
      </c>
      <c r="T18" s="616" t="s">
        <v>459</v>
      </c>
      <c r="V18" s="243"/>
    </row>
    <row r="19" spans="2:22" s="244" customFormat="1" ht="39.6">
      <c r="B19" s="610" t="s">
        <v>569</v>
      </c>
      <c r="C19" s="589" t="s">
        <v>457</v>
      </c>
      <c r="D19" s="617">
        <v>193.77280672752505</v>
      </c>
      <c r="E19" s="612">
        <f t="shared" si="0"/>
        <v>3.0775375047578095E-2</v>
      </c>
      <c r="F19" s="612">
        <v>1</v>
      </c>
      <c r="G19" s="612">
        <v>0</v>
      </c>
      <c r="H19" s="613"/>
      <c r="I19" s="613"/>
      <c r="J19" s="613"/>
      <c r="K19" s="613"/>
      <c r="L19" s="614" t="s">
        <v>458</v>
      </c>
      <c r="M19" s="614" t="s">
        <v>458</v>
      </c>
      <c r="N19" s="614" t="s">
        <v>458</v>
      </c>
      <c r="O19" s="614" t="s">
        <v>458</v>
      </c>
      <c r="P19" s="614" t="s">
        <v>458</v>
      </c>
      <c r="Q19" s="614" t="s">
        <v>458</v>
      </c>
      <c r="R19" s="614" t="s">
        <v>458</v>
      </c>
      <c r="S19" s="615">
        <f t="shared" si="1"/>
        <v>1</v>
      </c>
      <c r="T19" s="616" t="s">
        <v>459</v>
      </c>
      <c r="V19" s="243"/>
    </row>
    <row r="20" spans="2:22" s="244" customFormat="1" ht="39.6">
      <c r="B20" s="610" t="s">
        <v>580</v>
      </c>
      <c r="C20" s="589" t="s">
        <v>457</v>
      </c>
      <c r="D20" s="617">
        <v>43.02599063795131</v>
      </c>
      <c r="E20" s="612">
        <f t="shared" si="0"/>
        <v>6.8334717396052657E-3</v>
      </c>
      <c r="F20" s="612">
        <v>1</v>
      </c>
      <c r="G20" s="612">
        <v>0</v>
      </c>
      <c r="H20" s="613"/>
      <c r="I20" s="613"/>
      <c r="J20" s="613"/>
      <c r="K20" s="613"/>
      <c r="L20" s="614" t="s">
        <v>458</v>
      </c>
      <c r="M20" s="614" t="s">
        <v>458</v>
      </c>
      <c r="N20" s="614" t="s">
        <v>458</v>
      </c>
      <c r="O20" s="614" t="s">
        <v>458</v>
      </c>
      <c r="P20" s="614" t="s">
        <v>458</v>
      </c>
      <c r="Q20" s="614" t="s">
        <v>458</v>
      </c>
      <c r="R20" s="614" t="s">
        <v>458</v>
      </c>
      <c r="S20" s="615">
        <f t="shared" si="1"/>
        <v>1</v>
      </c>
      <c r="T20" s="616" t="s">
        <v>459</v>
      </c>
      <c r="V20" s="243"/>
    </row>
    <row r="21" spans="2:22" s="244" customFormat="1" ht="26.4">
      <c r="B21" s="610" t="s">
        <v>581</v>
      </c>
      <c r="C21" s="589" t="s">
        <v>457</v>
      </c>
      <c r="D21" s="617">
        <v>1.2551663947192762</v>
      </c>
      <c r="E21" s="612">
        <f t="shared" si="0"/>
        <v>1.9934797455310383E-4</v>
      </c>
      <c r="F21" s="612">
        <v>1</v>
      </c>
      <c r="G21" s="612">
        <v>0</v>
      </c>
      <c r="H21" s="613"/>
      <c r="I21" s="613"/>
      <c r="J21" s="613"/>
      <c r="K21" s="613"/>
      <c r="L21" s="614" t="s">
        <v>458</v>
      </c>
      <c r="M21" s="614" t="s">
        <v>458</v>
      </c>
      <c r="N21" s="614" t="s">
        <v>458</v>
      </c>
      <c r="O21" s="614" t="s">
        <v>458</v>
      </c>
      <c r="P21" s="614" t="s">
        <v>458</v>
      </c>
      <c r="Q21" s="614" t="s">
        <v>458</v>
      </c>
      <c r="R21" s="614" t="s">
        <v>458</v>
      </c>
      <c r="S21" s="615">
        <f t="shared" si="1"/>
        <v>1</v>
      </c>
      <c r="T21" s="616" t="s">
        <v>459</v>
      </c>
      <c r="V21" s="243"/>
    </row>
    <row r="22" spans="2:22" s="244" customFormat="1" ht="39.6">
      <c r="B22" s="610" t="s">
        <v>582</v>
      </c>
      <c r="C22" s="589" t="s">
        <v>460</v>
      </c>
      <c r="D22" s="617">
        <v>54.858870073425791</v>
      </c>
      <c r="E22" s="612">
        <f t="shared" si="0"/>
        <v>8.7127927272584466E-3</v>
      </c>
      <c r="F22" s="612">
        <v>1</v>
      </c>
      <c r="G22" s="612">
        <v>0</v>
      </c>
      <c r="H22" s="613"/>
      <c r="I22" s="613"/>
      <c r="J22" s="613"/>
      <c r="K22" s="613"/>
      <c r="L22" s="614" t="s">
        <v>458</v>
      </c>
      <c r="M22" s="614" t="s">
        <v>458</v>
      </c>
      <c r="N22" s="614" t="s">
        <v>458</v>
      </c>
      <c r="O22" s="614" t="s">
        <v>458</v>
      </c>
      <c r="P22" s="614" t="s">
        <v>458</v>
      </c>
      <c r="Q22" s="614" t="s">
        <v>458</v>
      </c>
      <c r="R22" s="614" t="s">
        <v>458</v>
      </c>
      <c r="S22" s="615">
        <f t="shared" si="1"/>
        <v>1</v>
      </c>
      <c r="T22" s="616" t="s">
        <v>459</v>
      </c>
      <c r="V22" s="243"/>
    </row>
    <row r="23" spans="2:22" s="244" customFormat="1" ht="26.4">
      <c r="B23" s="610" t="s">
        <v>461</v>
      </c>
      <c r="C23" s="589" t="s">
        <v>462</v>
      </c>
      <c r="D23" s="617">
        <v>100.92759828673142</v>
      </c>
      <c r="E23" s="612">
        <f t="shared" si="0"/>
        <v>1.6029517982330214E-2</v>
      </c>
      <c r="F23" s="612">
        <v>1</v>
      </c>
      <c r="G23" s="612">
        <v>0</v>
      </c>
      <c r="H23" s="613"/>
      <c r="I23" s="613"/>
      <c r="J23" s="613"/>
      <c r="K23" s="613"/>
      <c r="L23" s="614" t="s">
        <v>458</v>
      </c>
      <c r="M23" s="614" t="s">
        <v>458</v>
      </c>
      <c r="N23" s="614" t="s">
        <v>458</v>
      </c>
      <c r="O23" s="614" t="s">
        <v>458</v>
      </c>
      <c r="P23" s="614" t="s">
        <v>458</v>
      </c>
      <c r="Q23" s="614" t="s">
        <v>458</v>
      </c>
      <c r="R23" s="614" t="s">
        <v>458</v>
      </c>
      <c r="S23" s="615">
        <f t="shared" si="1"/>
        <v>1</v>
      </c>
      <c r="T23" s="616" t="s">
        <v>459</v>
      </c>
      <c r="V23" s="243"/>
    </row>
    <row r="24" spans="2:22" s="244" customFormat="1" ht="39.6">
      <c r="B24" s="610" t="s">
        <v>463</v>
      </c>
      <c r="C24" s="589" t="s">
        <v>462</v>
      </c>
      <c r="D24" s="617">
        <v>2.9666988059037305</v>
      </c>
      <c r="E24" s="612">
        <f t="shared" si="0"/>
        <v>4.7117688981650196E-4</v>
      </c>
      <c r="F24" s="612">
        <v>1</v>
      </c>
      <c r="G24" s="612">
        <v>0</v>
      </c>
      <c r="H24" s="613"/>
      <c r="I24" s="613"/>
      <c r="J24" s="613"/>
      <c r="K24" s="613"/>
      <c r="L24" s="614" t="s">
        <v>458</v>
      </c>
      <c r="M24" s="614" t="s">
        <v>458</v>
      </c>
      <c r="N24" s="614" t="s">
        <v>458</v>
      </c>
      <c r="O24" s="614" t="s">
        <v>458</v>
      </c>
      <c r="P24" s="614" t="s">
        <v>458</v>
      </c>
      <c r="Q24" s="614" t="s">
        <v>458</v>
      </c>
      <c r="R24" s="614" t="s">
        <v>458</v>
      </c>
      <c r="S24" s="615">
        <f t="shared" si="1"/>
        <v>1</v>
      </c>
      <c r="T24" s="616" t="s">
        <v>459</v>
      </c>
      <c r="V24" s="243"/>
    </row>
    <row r="25" spans="2:22" s="244" customFormat="1" ht="26.4">
      <c r="B25" s="610" t="s">
        <v>570</v>
      </c>
      <c r="C25" s="589" t="s">
        <v>460</v>
      </c>
      <c r="D25" s="617">
        <v>22.294443437194072</v>
      </c>
      <c r="E25" s="612">
        <f t="shared" si="0"/>
        <v>3.5408469838673277E-3</v>
      </c>
      <c r="F25" s="612">
        <v>1</v>
      </c>
      <c r="G25" s="612">
        <v>0</v>
      </c>
      <c r="H25" s="613"/>
      <c r="I25" s="613"/>
      <c r="J25" s="613"/>
      <c r="K25" s="613"/>
      <c r="L25" s="614" t="s">
        <v>458</v>
      </c>
      <c r="M25" s="614" t="s">
        <v>458</v>
      </c>
      <c r="N25" s="614" t="s">
        <v>458</v>
      </c>
      <c r="O25" s="614" t="s">
        <v>458</v>
      </c>
      <c r="P25" s="614" t="s">
        <v>458</v>
      </c>
      <c r="Q25" s="614" t="s">
        <v>458</v>
      </c>
      <c r="R25" s="614" t="s">
        <v>458</v>
      </c>
      <c r="S25" s="615">
        <f t="shared" si="1"/>
        <v>1</v>
      </c>
      <c r="T25" s="616" t="s">
        <v>459</v>
      </c>
      <c r="V25" s="243"/>
    </row>
    <row r="26" spans="2:22" s="244" customFormat="1" ht="26.4">
      <c r="B26" s="610" t="s">
        <v>571</v>
      </c>
      <c r="C26" s="589" t="s">
        <v>460</v>
      </c>
      <c r="D26" s="617">
        <v>15.012348549414515</v>
      </c>
      <c r="E26" s="612">
        <f t="shared" si="0"/>
        <v>2.3842904727228113E-3</v>
      </c>
      <c r="F26" s="612">
        <v>1</v>
      </c>
      <c r="G26" s="612">
        <v>0</v>
      </c>
      <c r="H26" s="613"/>
      <c r="I26" s="613"/>
      <c r="J26" s="613"/>
      <c r="K26" s="613"/>
      <c r="L26" s="614" t="s">
        <v>458</v>
      </c>
      <c r="M26" s="614" t="s">
        <v>458</v>
      </c>
      <c r="N26" s="614" t="s">
        <v>458</v>
      </c>
      <c r="O26" s="614" t="s">
        <v>458</v>
      </c>
      <c r="P26" s="614" t="s">
        <v>458</v>
      </c>
      <c r="Q26" s="614" t="s">
        <v>458</v>
      </c>
      <c r="R26" s="614" t="s">
        <v>458</v>
      </c>
      <c r="S26" s="615">
        <f t="shared" si="1"/>
        <v>1</v>
      </c>
      <c r="T26" s="616" t="s">
        <v>459</v>
      </c>
      <c r="V26" s="243"/>
    </row>
    <row r="27" spans="2:22" s="244" customFormat="1" ht="26.4">
      <c r="B27" s="610" t="s">
        <v>572</v>
      </c>
      <c r="C27" s="589" t="s">
        <v>460</v>
      </c>
      <c r="D27" s="617">
        <v>11.403431280000001</v>
      </c>
      <c r="E27" s="612">
        <f t="shared" si="0"/>
        <v>1.8111151941188894E-3</v>
      </c>
      <c r="F27" s="612">
        <v>1</v>
      </c>
      <c r="G27" s="612">
        <v>0</v>
      </c>
      <c r="H27" s="613"/>
      <c r="I27" s="613"/>
      <c r="J27" s="613"/>
      <c r="K27" s="613"/>
      <c r="L27" s="614" t="s">
        <v>458</v>
      </c>
      <c r="M27" s="614" t="s">
        <v>458</v>
      </c>
      <c r="N27" s="614" t="s">
        <v>458</v>
      </c>
      <c r="O27" s="614" t="s">
        <v>458</v>
      </c>
      <c r="P27" s="614" t="s">
        <v>458</v>
      </c>
      <c r="Q27" s="614" t="s">
        <v>458</v>
      </c>
      <c r="R27" s="614" t="s">
        <v>458</v>
      </c>
      <c r="S27" s="615">
        <f t="shared" si="1"/>
        <v>1</v>
      </c>
      <c r="T27" s="616" t="s">
        <v>459</v>
      </c>
      <c r="V27" s="243"/>
    </row>
    <row r="28" spans="2:22" s="244" customFormat="1" ht="26.4">
      <c r="B28" s="610" t="s">
        <v>573</v>
      </c>
      <c r="C28" s="589" t="s">
        <v>460</v>
      </c>
      <c r="D28" s="617">
        <v>7.5659000072562779E-2</v>
      </c>
      <c r="E28" s="612">
        <f t="shared" si="0"/>
        <v>1.2016309936780765E-5</v>
      </c>
      <c r="F28" s="612">
        <v>1</v>
      </c>
      <c r="G28" s="612">
        <v>0</v>
      </c>
      <c r="H28" s="613"/>
      <c r="I28" s="613"/>
      <c r="J28" s="613"/>
      <c r="K28" s="613"/>
      <c r="L28" s="614" t="s">
        <v>458</v>
      </c>
      <c r="M28" s="614" t="s">
        <v>458</v>
      </c>
      <c r="N28" s="614" t="s">
        <v>458</v>
      </c>
      <c r="O28" s="614" t="s">
        <v>458</v>
      </c>
      <c r="P28" s="614" t="s">
        <v>458</v>
      </c>
      <c r="Q28" s="614" t="s">
        <v>458</v>
      </c>
      <c r="R28" s="614" t="s">
        <v>458</v>
      </c>
      <c r="S28" s="615">
        <f t="shared" si="1"/>
        <v>1</v>
      </c>
      <c r="T28" s="616" t="s">
        <v>459</v>
      </c>
      <c r="V28" s="243"/>
    </row>
    <row r="29" spans="2:22" s="244" customFormat="1" ht="26.4">
      <c r="B29" s="610" t="s">
        <v>574</v>
      </c>
      <c r="C29" s="589" t="s">
        <v>460</v>
      </c>
      <c r="D29" s="617">
        <v>2.6586422699999996</v>
      </c>
      <c r="E29" s="612">
        <f t="shared" si="0"/>
        <v>4.2225075003247037E-4</v>
      </c>
      <c r="F29" s="612">
        <v>1</v>
      </c>
      <c r="G29" s="612">
        <v>0</v>
      </c>
      <c r="H29" s="613"/>
      <c r="I29" s="613"/>
      <c r="J29" s="613"/>
      <c r="K29" s="613"/>
      <c r="L29" s="614" t="s">
        <v>458</v>
      </c>
      <c r="M29" s="614" t="s">
        <v>458</v>
      </c>
      <c r="N29" s="614" t="s">
        <v>458</v>
      </c>
      <c r="O29" s="614" t="s">
        <v>458</v>
      </c>
      <c r="P29" s="614" t="s">
        <v>458</v>
      </c>
      <c r="Q29" s="614" t="s">
        <v>458</v>
      </c>
      <c r="R29" s="614" t="s">
        <v>458</v>
      </c>
      <c r="S29" s="615">
        <f t="shared" si="1"/>
        <v>1</v>
      </c>
      <c r="T29" s="616" t="s">
        <v>459</v>
      </c>
      <c r="V29" s="243"/>
    </row>
    <row r="30" spans="2:22" s="244" customFormat="1" ht="26.4">
      <c r="B30" s="610" t="s">
        <v>575</v>
      </c>
      <c r="C30" s="589" t="s">
        <v>460</v>
      </c>
      <c r="D30" s="617">
        <v>1.382605510944185</v>
      </c>
      <c r="E30" s="612">
        <f t="shared" si="0"/>
        <v>2.1958810351541171E-4</v>
      </c>
      <c r="F30" s="612">
        <v>1</v>
      </c>
      <c r="G30" s="612">
        <v>0</v>
      </c>
      <c r="H30" s="613"/>
      <c r="I30" s="613"/>
      <c r="J30" s="613"/>
      <c r="K30" s="613"/>
      <c r="L30" s="614" t="s">
        <v>458</v>
      </c>
      <c r="M30" s="614" t="s">
        <v>458</v>
      </c>
      <c r="N30" s="614" t="s">
        <v>458</v>
      </c>
      <c r="O30" s="614" t="s">
        <v>458</v>
      </c>
      <c r="P30" s="614" t="s">
        <v>458</v>
      </c>
      <c r="Q30" s="614" t="s">
        <v>458</v>
      </c>
      <c r="R30" s="614" t="s">
        <v>458</v>
      </c>
      <c r="S30" s="615">
        <f t="shared" si="1"/>
        <v>1</v>
      </c>
      <c r="T30" s="616" t="s">
        <v>459</v>
      </c>
      <c r="V30" s="243"/>
    </row>
    <row r="31" spans="2:22" s="244" customFormat="1" ht="33" customHeight="1" thickBot="1">
      <c r="B31" s="1308" t="s">
        <v>671</v>
      </c>
      <c r="C31" s="1309"/>
      <c r="D31" s="618">
        <f>SUM(D11:D30)</f>
        <v>5308.013548408826</v>
      </c>
      <c r="E31" s="619">
        <f t="shared" si="0"/>
        <v>0.84302906310074632</v>
      </c>
      <c r="F31" s="620">
        <f>AVERAGE(F11:F30)</f>
        <v>1</v>
      </c>
      <c r="G31" s="620">
        <f>AVERAGE(G11:G30)</f>
        <v>0</v>
      </c>
      <c r="H31" s="613"/>
      <c r="I31" s="613"/>
      <c r="J31" s="613"/>
      <c r="K31" s="613"/>
      <c r="L31" s="621"/>
      <c r="M31" s="621"/>
      <c r="N31" s="621"/>
      <c r="O31" s="621"/>
      <c r="P31" s="621"/>
      <c r="Q31" s="621"/>
      <c r="R31" s="621"/>
      <c r="S31" s="622"/>
      <c r="T31" s="623"/>
      <c r="V31" s="243"/>
    </row>
    <row r="32" spans="2:22" s="244" customFormat="1" ht="14.4" thickTop="1">
      <c r="B32" s="1324" t="s">
        <v>668</v>
      </c>
      <c r="C32" s="1312"/>
      <c r="D32" s="1312"/>
      <c r="E32" s="1312"/>
      <c r="F32" s="1312"/>
      <c r="G32" s="1312"/>
      <c r="H32" s="1312"/>
      <c r="I32" s="1312"/>
      <c r="J32" s="1312"/>
      <c r="K32" s="1312"/>
      <c r="L32" s="1312"/>
      <c r="M32" s="1312"/>
      <c r="N32" s="1312"/>
      <c r="O32" s="1312"/>
      <c r="P32" s="1312"/>
      <c r="Q32" s="1312"/>
      <c r="R32" s="1312"/>
      <c r="S32" s="1325"/>
      <c r="T32" s="1326"/>
      <c r="V32" s="243"/>
    </row>
    <row r="33" spans="2:22" s="244" customFormat="1" ht="26.4">
      <c r="B33" s="610" t="s">
        <v>606</v>
      </c>
      <c r="C33" s="589" t="s">
        <v>457</v>
      </c>
      <c r="D33" s="611">
        <v>0.50035020435007205</v>
      </c>
      <c r="E33" s="612">
        <f t="shared" ref="E33:E48" si="2">D33/$D$57</f>
        <v>7.9466595205272874E-5</v>
      </c>
      <c r="F33" s="624"/>
      <c r="G33" s="613"/>
      <c r="H33" s="613"/>
      <c r="I33" s="613"/>
      <c r="J33" s="613"/>
      <c r="K33" s="613"/>
      <c r="L33" s="624"/>
      <c r="M33" s="624"/>
      <c r="N33" s="624"/>
      <c r="O33" s="624"/>
      <c r="P33" s="624"/>
      <c r="Q33" s="624"/>
      <c r="R33" s="624"/>
      <c r="S33" s="625"/>
      <c r="T33" s="626"/>
      <c r="V33" s="243"/>
    </row>
    <row r="34" spans="2:22" s="244" customFormat="1" ht="26.4">
      <c r="B34" s="610" t="s">
        <v>607</v>
      </c>
      <c r="C34" s="589" t="s">
        <v>457</v>
      </c>
      <c r="D34" s="611">
        <v>0.50035020435007205</v>
      </c>
      <c r="E34" s="612">
        <f t="shared" si="2"/>
        <v>7.9466595205272874E-5</v>
      </c>
      <c r="F34" s="624"/>
      <c r="G34" s="613"/>
      <c r="H34" s="613"/>
      <c r="I34" s="613"/>
      <c r="J34" s="613"/>
      <c r="K34" s="613"/>
      <c r="L34" s="624"/>
      <c r="M34" s="624"/>
      <c r="N34" s="624"/>
      <c r="O34" s="624"/>
      <c r="P34" s="624"/>
      <c r="Q34" s="624"/>
      <c r="R34" s="624"/>
      <c r="S34" s="625"/>
      <c r="T34" s="626"/>
      <c r="V34" s="243"/>
    </row>
    <row r="35" spans="2:22" s="244" customFormat="1" ht="26.4">
      <c r="B35" s="610" t="s">
        <v>608</v>
      </c>
      <c r="C35" s="589" t="s">
        <v>457</v>
      </c>
      <c r="D35" s="611">
        <v>0.25017510217503602</v>
      </c>
      <c r="E35" s="612">
        <f t="shared" si="2"/>
        <v>3.9733297602636437E-5</v>
      </c>
      <c r="F35" s="624"/>
      <c r="G35" s="613"/>
      <c r="H35" s="613"/>
      <c r="I35" s="613"/>
      <c r="J35" s="613"/>
      <c r="K35" s="613"/>
      <c r="L35" s="624"/>
      <c r="M35" s="624"/>
      <c r="N35" s="624"/>
      <c r="O35" s="624"/>
      <c r="P35" s="624"/>
      <c r="Q35" s="624"/>
      <c r="R35" s="624"/>
      <c r="S35" s="625"/>
      <c r="T35" s="626"/>
      <c r="V35" s="243"/>
    </row>
    <row r="36" spans="2:22" s="244" customFormat="1" ht="26.4">
      <c r="B36" s="610" t="s">
        <v>609</v>
      </c>
      <c r="C36" s="589" t="s">
        <v>457</v>
      </c>
      <c r="D36" s="611">
        <v>0.41695850362506004</v>
      </c>
      <c r="E36" s="612">
        <f t="shared" si="2"/>
        <v>6.6222162671060721E-5</v>
      </c>
      <c r="F36" s="624"/>
      <c r="G36" s="613"/>
      <c r="H36" s="613"/>
      <c r="I36" s="613"/>
      <c r="J36" s="613"/>
      <c r="K36" s="613"/>
      <c r="L36" s="624"/>
      <c r="M36" s="624"/>
      <c r="N36" s="624"/>
      <c r="O36" s="624"/>
      <c r="P36" s="624"/>
      <c r="Q36" s="624"/>
      <c r="R36" s="624"/>
      <c r="S36" s="625"/>
      <c r="T36" s="626"/>
      <c r="V36" s="243"/>
    </row>
    <row r="37" spans="2:22" s="244" customFormat="1" ht="26.4">
      <c r="B37" s="610" t="s">
        <v>589</v>
      </c>
      <c r="C37" s="589" t="s">
        <v>460</v>
      </c>
      <c r="D37" s="611">
        <v>32.372455314099234</v>
      </c>
      <c r="E37" s="612">
        <f t="shared" si="2"/>
        <v>5.1414564836400629E-3</v>
      </c>
      <c r="F37" s="624"/>
      <c r="G37" s="613"/>
      <c r="H37" s="613"/>
      <c r="I37" s="613"/>
      <c r="J37" s="613"/>
      <c r="K37" s="613"/>
      <c r="L37" s="624"/>
      <c r="M37" s="624"/>
      <c r="N37" s="624"/>
      <c r="O37" s="624"/>
      <c r="P37" s="624"/>
      <c r="Q37" s="624"/>
      <c r="R37" s="624"/>
      <c r="S37" s="625"/>
      <c r="T37" s="626"/>
      <c r="V37" s="243"/>
    </row>
    <row r="38" spans="2:22" s="244" customFormat="1" ht="39.6">
      <c r="B38" s="610" t="s">
        <v>590</v>
      </c>
      <c r="C38" s="589" t="s">
        <v>460</v>
      </c>
      <c r="D38" s="611">
        <v>2.2299250537714159</v>
      </c>
      <c r="E38" s="612">
        <f t="shared" si="2"/>
        <v>3.5416104569464222E-4</v>
      </c>
      <c r="F38" s="624"/>
      <c r="G38" s="613"/>
      <c r="H38" s="613"/>
      <c r="I38" s="613"/>
      <c r="J38" s="613"/>
      <c r="K38" s="613"/>
      <c r="L38" s="624"/>
      <c r="M38" s="624"/>
      <c r="N38" s="624"/>
      <c r="O38" s="624"/>
      <c r="P38" s="624"/>
      <c r="Q38" s="624"/>
      <c r="R38" s="624"/>
      <c r="S38" s="625"/>
      <c r="T38" s="626"/>
      <c r="V38" s="243"/>
    </row>
    <row r="39" spans="2:22" s="244" customFormat="1" ht="39.6">
      <c r="B39" s="610" t="s">
        <v>585</v>
      </c>
      <c r="C39" s="589" t="s">
        <v>460</v>
      </c>
      <c r="D39" s="611">
        <v>7.8582362085589264</v>
      </c>
      <c r="E39" s="612">
        <f t="shared" si="2"/>
        <v>1.2480603992639911E-3</v>
      </c>
      <c r="F39" s="624"/>
      <c r="G39" s="613"/>
      <c r="H39" s="613"/>
      <c r="I39" s="613"/>
      <c r="J39" s="613"/>
      <c r="K39" s="613"/>
      <c r="L39" s="624"/>
      <c r="M39" s="624"/>
      <c r="N39" s="624"/>
      <c r="O39" s="624"/>
      <c r="P39" s="624"/>
      <c r="Q39" s="624"/>
      <c r="R39" s="624"/>
      <c r="S39" s="625"/>
      <c r="T39" s="626"/>
      <c r="V39" s="243"/>
    </row>
    <row r="40" spans="2:22" s="244" customFormat="1">
      <c r="B40" s="610" t="s">
        <v>586</v>
      </c>
      <c r="C40" s="589" t="s">
        <v>460</v>
      </c>
      <c r="D40" s="611">
        <v>3.2531808647926943</v>
      </c>
      <c r="E40" s="612">
        <f t="shared" si="2"/>
        <v>5.1667652908790769E-4</v>
      </c>
      <c r="F40" s="624"/>
      <c r="G40" s="613"/>
      <c r="H40" s="613"/>
      <c r="I40" s="613"/>
      <c r="J40" s="613"/>
      <c r="K40" s="613"/>
      <c r="L40" s="624"/>
      <c r="M40" s="624"/>
      <c r="N40" s="624"/>
      <c r="O40" s="624"/>
      <c r="P40" s="624"/>
      <c r="Q40" s="624"/>
      <c r="R40" s="624"/>
      <c r="S40" s="625"/>
      <c r="T40" s="626"/>
      <c r="V40" s="243"/>
    </row>
    <row r="41" spans="2:22" s="244" customFormat="1">
      <c r="B41" s="610" t="s">
        <v>587</v>
      </c>
      <c r="C41" s="589" t="s">
        <v>460</v>
      </c>
      <c r="D41" s="611">
        <v>0.89957057034784538</v>
      </c>
      <c r="E41" s="612">
        <f t="shared" si="2"/>
        <v>1.4287155226660672E-4</v>
      </c>
      <c r="F41" s="624"/>
      <c r="G41" s="613"/>
      <c r="H41" s="613"/>
      <c r="I41" s="613"/>
      <c r="J41" s="613"/>
      <c r="K41" s="613"/>
      <c r="L41" s="624"/>
      <c r="M41" s="624"/>
      <c r="N41" s="624"/>
      <c r="O41" s="624"/>
      <c r="P41" s="624"/>
      <c r="Q41" s="624"/>
      <c r="R41" s="624"/>
      <c r="S41" s="625"/>
      <c r="T41" s="626"/>
      <c r="V41" s="243"/>
    </row>
    <row r="42" spans="2:22" s="244" customFormat="1">
      <c r="B42" s="610" t="s">
        <v>588</v>
      </c>
      <c r="C42" s="589" t="s">
        <v>460</v>
      </c>
      <c r="D42" s="611">
        <v>4.9296150708299333E-2</v>
      </c>
      <c r="E42" s="612">
        <f t="shared" si="2"/>
        <v>7.8293107896359047E-6</v>
      </c>
      <c r="F42" s="624"/>
      <c r="G42" s="613"/>
      <c r="H42" s="613"/>
      <c r="I42" s="613"/>
      <c r="J42" s="613"/>
      <c r="K42" s="613"/>
      <c r="L42" s="624"/>
      <c r="M42" s="624"/>
      <c r="N42" s="624"/>
      <c r="O42" s="624"/>
      <c r="P42" s="624"/>
      <c r="Q42" s="624"/>
      <c r="R42" s="624"/>
      <c r="S42" s="625"/>
      <c r="T42" s="626"/>
      <c r="V42" s="243"/>
    </row>
    <row r="43" spans="2:22" s="244" customFormat="1" ht="39.6">
      <c r="B43" s="610" t="s">
        <v>591</v>
      </c>
      <c r="C43" s="589" t="s">
        <v>457</v>
      </c>
      <c r="D43" s="611">
        <v>0.21398478097583129</v>
      </c>
      <c r="E43" s="612">
        <f t="shared" si="2"/>
        <v>3.3985480213770422E-5</v>
      </c>
      <c r="F43" s="624"/>
      <c r="G43" s="613"/>
      <c r="H43" s="613"/>
      <c r="I43" s="613"/>
      <c r="J43" s="613"/>
      <c r="K43" s="613"/>
      <c r="L43" s="624"/>
      <c r="M43" s="624"/>
      <c r="N43" s="624"/>
      <c r="O43" s="624"/>
      <c r="P43" s="624"/>
      <c r="Q43" s="624"/>
      <c r="R43" s="624"/>
      <c r="S43" s="625"/>
      <c r="T43" s="626"/>
      <c r="V43" s="243"/>
    </row>
    <row r="44" spans="2:22" s="244" customFormat="1" ht="39.6">
      <c r="B44" s="610" t="s">
        <v>592</v>
      </c>
      <c r="C44" s="589" t="s">
        <v>457</v>
      </c>
      <c r="D44" s="611">
        <v>0.21132787159977598</v>
      </c>
      <c r="E44" s="612">
        <f t="shared" si="2"/>
        <v>3.3563504685333621E-5</v>
      </c>
      <c r="F44" s="624"/>
      <c r="G44" s="613"/>
      <c r="H44" s="613"/>
      <c r="I44" s="613"/>
      <c r="J44" s="613"/>
      <c r="K44" s="613"/>
      <c r="L44" s="624"/>
      <c r="M44" s="624"/>
      <c r="N44" s="624"/>
      <c r="O44" s="624"/>
      <c r="P44" s="624"/>
      <c r="Q44" s="624"/>
      <c r="R44" s="624"/>
      <c r="S44" s="625"/>
      <c r="T44" s="626"/>
      <c r="V44" s="243"/>
    </row>
    <row r="45" spans="2:22" s="244" customFormat="1" ht="39.6">
      <c r="B45" s="610" t="s">
        <v>593</v>
      </c>
      <c r="C45" s="589" t="s">
        <v>457</v>
      </c>
      <c r="D45" s="611">
        <v>3.0454989876323564E-2</v>
      </c>
      <c r="E45" s="612">
        <f t="shared" si="2"/>
        <v>4.8369208834962663E-6</v>
      </c>
      <c r="F45" s="624"/>
      <c r="G45" s="613"/>
      <c r="H45" s="613"/>
      <c r="I45" s="613"/>
      <c r="J45" s="613"/>
      <c r="K45" s="613"/>
      <c r="L45" s="624"/>
      <c r="M45" s="624"/>
      <c r="N45" s="624"/>
      <c r="O45" s="624"/>
      <c r="P45" s="624"/>
      <c r="Q45" s="624"/>
      <c r="R45" s="624"/>
      <c r="S45" s="625"/>
      <c r="T45" s="626"/>
      <c r="V45" s="243"/>
    </row>
    <row r="46" spans="2:22" s="244" customFormat="1" ht="39.6">
      <c r="B46" s="610" t="s">
        <v>576</v>
      </c>
      <c r="C46" s="589" t="s">
        <v>462</v>
      </c>
      <c r="D46" s="611">
        <v>274.9444213676482</v>
      </c>
      <c r="E46" s="612">
        <f t="shared" si="2"/>
        <v>4.366720918032084E-2</v>
      </c>
      <c r="F46" s="624"/>
      <c r="G46" s="613"/>
      <c r="H46" s="613"/>
      <c r="I46" s="613"/>
      <c r="J46" s="613"/>
      <c r="K46" s="613"/>
      <c r="L46" s="624"/>
      <c r="M46" s="624"/>
      <c r="N46" s="624"/>
      <c r="O46" s="624"/>
      <c r="P46" s="624"/>
      <c r="Q46" s="624"/>
      <c r="R46" s="624"/>
      <c r="S46" s="625"/>
      <c r="T46" s="626"/>
      <c r="V46" s="243"/>
    </row>
    <row r="47" spans="2:22" s="244" customFormat="1" ht="30.6" customHeight="1" thickBot="1">
      <c r="B47" s="1308" t="s">
        <v>670</v>
      </c>
      <c r="C47" s="1309"/>
      <c r="D47" s="618">
        <f>SUM(D33:D46)</f>
        <v>323.73068718687881</v>
      </c>
      <c r="E47" s="619">
        <f t="shared" si="2"/>
        <v>5.1415539057530539E-2</v>
      </c>
      <c r="F47" s="624"/>
      <c r="G47" s="613"/>
      <c r="H47" s="613"/>
      <c r="I47" s="613"/>
      <c r="J47" s="613"/>
      <c r="K47" s="613"/>
      <c r="L47" s="624"/>
      <c r="M47" s="624"/>
      <c r="N47" s="624"/>
      <c r="O47" s="624"/>
      <c r="P47" s="624"/>
      <c r="Q47" s="624"/>
      <c r="R47" s="624"/>
      <c r="S47" s="624"/>
      <c r="T47" s="624"/>
      <c r="V47" s="243"/>
    </row>
    <row r="48" spans="2:22" s="244" customFormat="1" ht="15" thickTop="1" thickBot="1">
      <c r="B48" s="1306" t="s">
        <v>475</v>
      </c>
      <c r="C48" s="1307"/>
      <c r="D48" s="627">
        <f>D31+D47</f>
        <v>5631.7442355957046</v>
      </c>
      <c r="E48" s="638">
        <f t="shared" si="2"/>
        <v>0.89444460215827692</v>
      </c>
      <c r="F48" s="628">
        <f>F31</f>
        <v>1</v>
      </c>
      <c r="G48" s="628">
        <f>G31</f>
        <v>0</v>
      </c>
      <c r="H48" s="629"/>
      <c r="I48" s="629"/>
      <c r="J48" s="629"/>
      <c r="K48" s="629"/>
      <c r="L48" s="630"/>
      <c r="M48" s="630"/>
      <c r="N48" s="630"/>
      <c r="O48" s="630"/>
      <c r="P48" s="630"/>
      <c r="Q48" s="630"/>
      <c r="R48" s="624"/>
      <c r="S48" s="624"/>
      <c r="T48" s="624"/>
      <c r="V48" s="243"/>
    </row>
    <row r="49" spans="2:22" s="244" customFormat="1">
      <c r="B49" s="1315"/>
      <c r="C49" s="1316"/>
      <c r="D49" s="1317"/>
      <c r="E49" s="1317"/>
      <c r="F49" s="1316"/>
      <c r="G49" s="1316"/>
      <c r="H49" s="1316"/>
      <c r="I49" s="1316"/>
      <c r="J49" s="1316"/>
      <c r="K49" s="1316"/>
      <c r="L49" s="1316"/>
      <c r="M49" s="1316"/>
      <c r="N49" s="1316"/>
      <c r="O49" s="1316"/>
      <c r="P49" s="1316"/>
      <c r="Q49" s="1316"/>
      <c r="R49" s="1316"/>
      <c r="S49" s="1316"/>
      <c r="T49" s="1318"/>
      <c r="V49" s="243"/>
    </row>
    <row r="50" spans="2:22" s="244" customFormat="1">
      <c r="B50" s="1310" t="s">
        <v>465</v>
      </c>
      <c r="C50" s="1311"/>
      <c r="D50" s="1311"/>
      <c r="E50" s="1311"/>
      <c r="F50" s="1311"/>
      <c r="G50" s="1311"/>
      <c r="H50" s="1311"/>
      <c r="I50" s="1311"/>
      <c r="J50" s="1311"/>
      <c r="K50" s="1311"/>
      <c r="L50" s="1311"/>
      <c r="M50" s="1311"/>
      <c r="N50" s="1311"/>
      <c r="O50" s="1311"/>
      <c r="P50" s="1311"/>
      <c r="Q50" s="1311"/>
      <c r="R50" s="1311"/>
      <c r="S50" s="1313"/>
      <c r="T50" s="1314"/>
      <c r="V50" s="243"/>
    </row>
    <row r="51" spans="2:22" s="244" customFormat="1" ht="14.4" thickBot="1">
      <c r="B51" s="1306" t="s">
        <v>476</v>
      </c>
      <c r="C51" s="1307"/>
      <c r="D51" s="631">
        <f>SUM(D52:D55)</f>
        <v>664.61466914408413</v>
      </c>
      <c r="E51" s="612">
        <f>D51/$D$57</f>
        <v>0.10555539784172306</v>
      </c>
      <c r="F51" s="630"/>
      <c r="G51" s="630"/>
      <c r="H51" s="630"/>
      <c r="I51" s="630"/>
      <c r="J51" s="630"/>
      <c r="K51" s="630"/>
      <c r="L51" s="630"/>
      <c r="M51" s="630"/>
      <c r="N51" s="630"/>
      <c r="O51" s="630"/>
      <c r="P51" s="630"/>
      <c r="Q51" s="630"/>
      <c r="R51" s="630"/>
      <c r="S51" s="632"/>
      <c r="T51" s="633"/>
      <c r="V51" s="243"/>
    </row>
    <row r="52" spans="2:22" s="244" customFormat="1">
      <c r="B52" s="610" t="s">
        <v>467</v>
      </c>
      <c r="C52" s="589"/>
      <c r="D52" s="617">
        <v>5.9230800123704705</v>
      </c>
      <c r="E52" s="639"/>
      <c r="F52" s="634"/>
      <c r="G52" s="634"/>
      <c r="H52" s="634"/>
      <c r="I52" s="634"/>
      <c r="J52" s="634"/>
      <c r="K52" s="634"/>
      <c r="L52" s="634"/>
      <c r="M52" s="634"/>
      <c r="N52" s="634"/>
      <c r="O52" s="634"/>
      <c r="P52" s="634"/>
      <c r="Q52" s="634"/>
      <c r="R52" s="634"/>
      <c r="S52" s="634"/>
      <c r="T52" s="635"/>
      <c r="V52" s="243"/>
    </row>
    <row r="53" spans="2:22" s="244" customFormat="1">
      <c r="B53" s="610" t="s">
        <v>468</v>
      </c>
      <c r="C53" s="589"/>
      <c r="D53" s="617">
        <v>122.56650137504391</v>
      </c>
      <c r="E53" s="639"/>
      <c r="F53" s="634"/>
      <c r="G53" s="634"/>
      <c r="H53" s="634"/>
      <c r="I53" s="634"/>
      <c r="J53" s="634"/>
      <c r="K53" s="634"/>
      <c r="L53" s="634"/>
      <c r="M53" s="634"/>
      <c r="N53" s="634"/>
      <c r="O53" s="634"/>
      <c r="P53" s="634"/>
      <c r="Q53" s="634"/>
      <c r="R53" s="634"/>
      <c r="S53" s="634"/>
      <c r="T53" s="635"/>
      <c r="V53" s="243"/>
    </row>
    <row r="54" spans="2:22" s="244" customFormat="1">
      <c r="B54" s="610" t="s">
        <v>47</v>
      </c>
      <c r="C54" s="589"/>
      <c r="D54" s="617">
        <v>500.12508775666976</v>
      </c>
      <c r="E54" s="639"/>
      <c r="F54" s="634"/>
      <c r="G54" s="634"/>
      <c r="H54" s="634"/>
      <c r="I54" s="634"/>
      <c r="J54" s="634"/>
      <c r="K54" s="634"/>
      <c r="L54" s="634"/>
      <c r="M54" s="634"/>
      <c r="N54" s="634"/>
      <c r="O54" s="634"/>
      <c r="P54" s="634"/>
      <c r="Q54" s="634"/>
      <c r="R54" s="634"/>
      <c r="S54" s="634"/>
      <c r="T54" s="635"/>
      <c r="V54" s="243"/>
    </row>
    <row r="55" spans="2:22" s="244" customFormat="1">
      <c r="B55" s="610" t="s">
        <v>469</v>
      </c>
      <c r="C55" s="589"/>
      <c r="D55" s="617">
        <v>36</v>
      </c>
      <c r="E55" s="639"/>
      <c r="F55" s="634"/>
      <c r="G55" s="634"/>
      <c r="H55" s="634"/>
      <c r="I55" s="634"/>
      <c r="J55" s="634"/>
      <c r="K55" s="634"/>
      <c r="L55" s="634"/>
      <c r="M55" s="634"/>
      <c r="N55" s="634"/>
      <c r="O55" s="634"/>
      <c r="P55" s="634"/>
      <c r="Q55" s="634"/>
      <c r="R55" s="634"/>
      <c r="S55" s="634"/>
      <c r="T55" s="635"/>
      <c r="V55" s="243"/>
    </row>
    <row r="56" spans="2:22" s="244" customFormat="1">
      <c r="B56" s="1328"/>
      <c r="C56" s="1317"/>
      <c r="D56" s="1317"/>
      <c r="E56" s="1317"/>
      <c r="F56" s="1317"/>
      <c r="G56" s="1317"/>
      <c r="H56" s="1317"/>
      <c r="I56" s="1317"/>
      <c r="J56" s="1317"/>
      <c r="K56" s="1317"/>
      <c r="L56" s="1317"/>
      <c r="M56" s="1317"/>
      <c r="N56" s="1317"/>
      <c r="O56" s="1317"/>
      <c r="P56" s="1317"/>
      <c r="Q56" s="1317"/>
      <c r="R56" s="1317"/>
      <c r="S56" s="1317"/>
      <c r="T56" s="1329"/>
      <c r="V56" s="243"/>
    </row>
    <row r="57" spans="2:22" s="244" customFormat="1" ht="14.4" thickBot="1">
      <c r="B57" s="636" t="s">
        <v>477</v>
      </c>
      <c r="C57" s="637"/>
      <c r="D57" s="618">
        <f>D51+D48</f>
        <v>6296.3589047397891</v>
      </c>
      <c r="E57" s="612">
        <f>D57/$D$57</f>
        <v>1</v>
      </c>
      <c r="F57" s="630"/>
      <c r="G57" s="630"/>
      <c r="H57" s="630"/>
      <c r="I57" s="630"/>
      <c r="J57" s="630"/>
      <c r="K57" s="630"/>
      <c r="L57" s="630"/>
      <c r="M57" s="630"/>
      <c r="N57" s="630"/>
      <c r="O57" s="630"/>
      <c r="P57" s="630"/>
      <c r="Q57" s="630"/>
      <c r="R57" s="630"/>
      <c r="S57" s="632"/>
      <c r="T57" s="633"/>
      <c r="V57" s="243"/>
    </row>
    <row r="58" spans="2:22"/>
  </sheetData>
  <sheetProtection sheet="1" objects="1" scenarios="1"/>
  <mergeCells count="16">
    <mergeCell ref="B10:T10"/>
    <mergeCell ref="B1:T1"/>
    <mergeCell ref="B6:E6"/>
    <mergeCell ref="F6:K6"/>
    <mergeCell ref="L6:Q6"/>
    <mergeCell ref="B9:T9"/>
    <mergeCell ref="B2:C2"/>
    <mergeCell ref="B4:T4"/>
    <mergeCell ref="B51:C51"/>
    <mergeCell ref="B56:T56"/>
    <mergeCell ref="B31:C31"/>
    <mergeCell ref="B32:T32"/>
    <mergeCell ref="B47:C47"/>
    <mergeCell ref="B48:C48"/>
    <mergeCell ref="B49:T49"/>
    <mergeCell ref="B50:T50"/>
  </mergeCells>
  <hyperlinks>
    <hyperlink ref="C7" r:id="rId1" xr:uid="{4CA7F1F3-451F-4632-9266-B77D3DA8C096}"/>
  </hyperlinks>
  <pageMargins left="0.7" right="0.7" top="0.75" bottom="0.75" header="0.3" footer="0.3"/>
  <pageSetup paperSize="0" orientation="portrait" horizontalDpi="0" verticalDpi="0" copie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82D8F-6173-4650-9AB0-FB542EA75914}">
  <sheetPr>
    <tabColor rgb="FF00148C"/>
  </sheetPr>
  <dimension ref="A1:W77"/>
  <sheetViews>
    <sheetView showGridLines="0" zoomScaleNormal="100" workbookViewId="0"/>
  </sheetViews>
  <sheetFormatPr defaultColWidth="0" defaultRowHeight="13.8" zeroHeight="1" outlineLevelCol="1"/>
  <cols>
    <col min="1" max="1" width="3.5546875" style="243" customWidth="1"/>
    <col min="2" max="2" width="33.21875" style="244" customWidth="1"/>
    <col min="3" max="3" width="16.77734375" style="243" customWidth="1"/>
    <col min="4" max="4" width="13.21875" style="246" customWidth="1"/>
    <col min="5" max="5" width="8.21875" style="244" bestFit="1" customWidth="1"/>
    <col min="6" max="7" width="7.44140625" style="244" bestFit="1" customWidth="1"/>
    <col min="8" max="11" width="5.21875" style="244" customWidth="1" outlineLevel="1"/>
    <col min="12" max="18" width="5.21875" style="244" customWidth="1"/>
    <col min="19" max="20" width="14.77734375" style="244" customWidth="1"/>
    <col min="21" max="21" width="17.5546875" style="244" customWidth="1"/>
    <col min="22" max="22" width="9.77734375" style="243" bestFit="1" customWidth="1"/>
    <col min="23" max="23" width="13.21875" style="243" hidden="1" customWidth="1"/>
    <col min="24" max="16384" width="8.77734375" style="243" hidden="1"/>
  </cols>
  <sheetData>
    <row r="1" spans="1:23" ht="53.55" customHeight="1">
      <c r="B1" s="1319"/>
      <c r="C1" s="1319"/>
      <c r="D1" s="1319"/>
      <c r="E1" s="1319"/>
      <c r="F1" s="1319"/>
      <c r="G1" s="1319"/>
      <c r="H1" s="1319"/>
      <c r="I1" s="1319"/>
      <c r="J1" s="1319"/>
      <c r="K1" s="1319"/>
      <c r="L1" s="1319"/>
      <c r="M1" s="1319"/>
      <c r="N1" s="1319"/>
      <c r="O1" s="1319"/>
      <c r="P1" s="1319"/>
      <c r="Q1" s="1319"/>
      <c r="R1" s="1319"/>
      <c r="S1" s="1319"/>
      <c r="T1" s="1319"/>
    </row>
    <row r="2" spans="1:23" ht="24.6">
      <c r="B2" s="1305" t="s">
        <v>664</v>
      </c>
      <c r="C2" s="1305"/>
      <c r="D2" s="245"/>
      <c r="E2" s="245"/>
      <c r="F2" s="245"/>
      <c r="G2" s="245"/>
      <c r="H2" s="245"/>
      <c r="I2" s="245"/>
      <c r="J2" s="245"/>
      <c r="K2" s="245"/>
      <c r="L2" s="245"/>
      <c r="M2" s="245"/>
      <c r="N2" s="245"/>
      <c r="O2" s="245"/>
      <c r="P2" s="245"/>
      <c r="Q2" s="245"/>
      <c r="R2" s="245"/>
      <c r="S2" s="245"/>
      <c r="T2" s="245"/>
    </row>
    <row r="3" spans="1:23"/>
    <row r="4" spans="1:23" ht="33.6" customHeight="1">
      <c r="B4" s="1327" t="s">
        <v>675</v>
      </c>
      <c r="C4" s="1327"/>
      <c r="D4" s="1327"/>
      <c r="E4" s="1327"/>
      <c r="F4" s="1327"/>
      <c r="G4" s="1327"/>
      <c r="H4" s="1327"/>
      <c r="I4" s="1327"/>
      <c r="J4" s="1327"/>
      <c r="K4" s="1327"/>
      <c r="L4" s="1327"/>
      <c r="M4" s="1327"/>
      <c r="N4" s="1327"/>
      <c r="O4" s="1327"/>
      <c r="P4" s="1327"/>
      <c r="Q4" s="1327"/>
      <c r="R4" s="1327"/>
      <c r="S4" s="1327"/>
      <c r="T4" s="1327"/>
    </row>
    <row r="5" spans="1:23" ht="14.4" thickBot="1">
      <c r="B5" s="247"/>
      <c r="C5" s="247"/>
    </row>
    <row r="6" spans="1:23" ht="14.4" thickBot="1">
      <c r="B6" s="1320"/>
      <c r="C6" s="1320"/>
      <c r="D6" s="1320"/>
      <c r="E6" s="1320"/>
      <c r="F6" s="1321" t="s">
        <v>439</v>
      </c>
      <c r="G6" s="1322"/>
      <c r="H6" s="1322"/>
      <c r="I6" s="1322"/>
      <c r="J6" s="1322"/>
      <c r="K6" s="1323"/>
      <c r="L6" s="1321" t="s">
        <v>440</v>
      </c>
      <c r="M6" s="1322"/>
      <c r="N6" s="1322"/>
      <c r="O6" s="1322"/>
      <c r="P6" s="1322"/>
      <c r="Q6" s="1323"/>
      <c r="R6" s="592"/>
      <c r="S6" s="592"/>
      <c r="T6" s="592"/>
      <c r="U6" s="248"/>
      <c r="V6" s="244"/>
    </row>
    <row r="7" spans="1:23" s="249" customFormat="1" ht="145.19999999999999" thickBot="1">
      <c r="B7" s="593" t="s">
        <v>441</v>
      </c>
      <c r="C7" s="594" t="s">
        <v>442</v>
      </c>
      <c r="D7" s="595" t="s">
        <v>478</v>
      </c>
      <c r="E7" s="598" t="s">
        <v>473</v>
      </c>
      <c r="F7" s="597" t="s">
        <v>444</v>
      </c>
      <c r="G7" s="596" t="s">
        <v>445</v>
      </c>
      <c r="H7" s="596" t="s">
        <v>446</v>
      </c>
      <c r="I7" s="596" t="s">
        <v>447</v>
      </c>
      <c r="J7" s="596" t="s">
        <v>448</v>
      </c>
      <c r="K7" s="598" t="s">
        <v>449</v>
      </c>
      <c r="L7" s="597" t="s">
        <v>444</v>
      </c>
      <c r="M7" s="596" t="s">
        <v>445</v>
      </c>
      <c r="N7" s="596" t="s">
        <v>446</v>
      </c>
      <c r="O7" s="596" t="s">
        <v>447</v>
      </c>
      <c r="P7" s="596" t="s">
        <v>448</v>
      </c>
      <c r="Q7" s="599" t="s">
        <v>449</v>
      </c>
      <c r="R7" s="596" t="s">
        <v>450</v>
      </c>
      <c r="S7" s="600" t="s">
        <v>479</v>
      </c>
      <c r="T7" s="601" t="s">
        <v>665</v>
      </c>
      <c r="U7" s="250"/>
    </row>
    <row r="8" spans="1:23" ht="14.4" thickBot="1">
      <c r="B8" s="602"/>
      <c r="C8" s="603"/>
      <c r="D8" s="604" t="s">
        <v>452</v>
      </c>
      <c r="E8" s="605" t="s">
        <v>453</v>
      </c>
      <c r="F8" s="606" t="s">
        <v>453</v>
      </c>
      <c r="G8" s="607" t="s">
        <v>453</v>
      </c>
      <c r="H8" s="607" t="s">
        <v>453</v>
      </c>
      <c r="I8" s="607" t="s">
        <v>453</v>
      </c>
      <c r="J8" s="607" t="s">
        <v>453</v>
      </c>
      <c r="K8" s="608" t="s">
        <v>453</v>
      </c>
      <c r="L8" s="606" t="s">
        <v>454</v>
      </c>
      <c r="M8" s="607" t="s">
        <v>454</v>
      </c>
      <c r="N8" s="607" t="s">
        <v>454</v>
      </c>
      <c r="O8" s="607" t="s">
        <v>454</v>
      </c>
      <c r="P8" s="607" t="s">
        <v>454</v>
      </c>
      <c r="Q8" s="608" t="s">
        <v>454</v>
      </c>
      <c r="R8" s="609" t="s">
        <v>454</v>
      </c>
      <c r="S8" s="607" t="s">
        <v>453</v>
      </c>
      <c r="T8" s="608" t="s">
        <v>455</v>
      </c>
    </row>
    <row r="9" spans="1:23">
      <c r="B9" s="1324" t="s">
        <v>456</v>
      </c>
      <c r="C9" s="1312"/>
      <c r="D9" s="1312"/>
      <c r="E9" s="1312"/>
      <c r="F9" s="1312"/>
      <c r="G9" s="1312"/>
      <c r="H9" s="1312"/>
      <c r="I9" s="1312"/>
      <c r="J9" s="1312"/>
      <c r="K9" s="1312"/>
      <c r="L9" s="1312"/>
      <c r="M9" s="1312"/>
      <c r="N9" s="1312"/>
      <c r="O9" s="1312"/>
      <c r="P9" s="1312"/>
      <c r="Q9" s="1312"/>
      <c r="R9" s="1312"/>
      <c r="S9" s="1325"/>
      <c r="T9" s="1326"/>
    </row>
    <row r="10" spans="1:23">
      <c r="B10" s="1324" t="s">
        <v>666</v>
      </c>
      <c r="C10" s="1312"/>
      <c r="D10" s="1312"/>
      <c r="E10" s="1312"/>
      <c r="F10" s="1312"/>
      <c r="G10" s="1312"/>
      <c r="H10" s="1312"/>
      <c r="I10" s="1312"/>
      <c r="J10" s="1312"/>
      <c r="K10" s="1312"/>
      <c r="L10" s="1312"/>
      <c r="M10" s="1312"/>
      <c r="N10" s="1312"/>
      <c r="O10" s="1312"/>
      <c r="P10" s="1312"/>
      <c r="Q10" s="1312"/>
      <c r="R10" s="1312"/>
      <c r="S10" s="1325"/>
      <c r="T10" s="1326"/>
    </row>
    <row r="11" spans="1:23" ht="26.4">
      <c r="B11" s="610" t="s">
        <v>561</v>
      </c>
      <c r="C11" s="589" t="s">
        <v>457</v>
      </c>
      <c r="D11" s="611">
        <v>3727.37399967068</v>
      </c>
      <c r="E11" s="612">
        <f t="shared" ref="E11:E37" si="0">D11/$D$64</f>
        <v>0.20708783819493751</v>
      </c>
      <c r="F11" s="612">
        <v>1</v>
      </c>
      <c r="G11" s="612">
        <v>0</v>
      </c>
      <c r="H11" s="613"/>
      <c r="I11" s="613"/>
      <c r="J11" s="613"/>
      <c r="K11" s="613"/>
      <c r="L11" s="614" t="s">
        <v>458</v>
      </c>
      <c r="M11" s="614" t="s">
        <v>458</v>
      </c>
      <c r="N11" s="614" t="s">
        <v>458</v>
      </c>
      <c r="O11" s="614" t="s">
        <v>458</v>
      </c>
      <c r="P11" s="614" t="s">
        <v>458</v>
      </c>
      <c r="Q11" s="614" t="s">
        <v>458</v>
      </c>
      <c r="R11" s="614" t="s">
        <v>458</v>
      </c>
      <c r="S11" s="615">
        <f>F11+G11</f>
        <v>1</v>
      </c>
      <c r="T11" s="616" t="s">
        <v>459</v>
      </c>
      <c r="V11" s="658"/>
      <c r="W11" s="658"/>
    </row>
    <row r="12" spans="1:23" ht="26.4">
      <c r="B12" s="610" t="s">
        <v>562</v>
      </c>
      <c r="C12" s="589" t="s">
        <v>457</v>
      </c>
      <c r="D12" s="611">
        <v>3726.3482189483398</v>
      </c>
      <c r="E12" s="612">
        <f t="shared" si="0"/>
        <v>0.20703084721086393</v>
      </c>
      <c r="F12" s="612">
        <v>1</v>
      </c>
      <c r="G12" s="612">
        <v>0</v>
      </c>
      <c r="H12" s="613"/>
      <c r="I12" s="613"/>
      <c r="J12" s="613"/>
      <c r="K12" s="613"/>
      <c r="L12" s="614" t="s">
        <v>458</v>
      </c>
      <c r="M12" s="614" t="s">
        <v>458</v>
      </c>
      <c r="N12" s="614" t="s">
        <v>458</v>
      </c>
      <c r="O12" s="614" t="s">
        <v>458</v>
      </c>
      <c r="P12" s="614" t="s">
        <v>458</v>
      </c>
      <c r="Q12" s="614" t="s">
        <v>458</v>
      </c>
      <c r="R12" s="614" t="s">
        <v>458</v>
      </c>
      <c r="S12" s="615">
        <f t="shared" ref="S12:S37" si="1">F12+G12</f>
        <v>1</v>
      </c>
      <c r="T12" s="616" t="s">
        <v>459</v>
      </c>
      <c r="V12" s="658"/>
      <c r="W12" s="658"/>
    </row>
    <row r="13" spans="1:23" ht="26.4">
      <c r="B13" s="610" t="s">
        <v>563</v>
      </c>
      <c r="C13" s="589" t="s">
        <v>457</v>
      </c>
      <c r="D13" s="611">
        <v>1854.9041680970099</v>
      </c>
      <c r="E13" s="612">
        <f t="shared" si="0"/>
        <v>0.10305595689188343</v>
      </c>
      <c r="F13" s="612">
        <v>1</v>
      </c>
      <c r="G13" s="612">
        <v>0</v>
      </c>
      <c r="H13" s="613"/>
      <c r="I13" s="613"/>
      <c r="J13" s="613"/>
      <c r="K13" s="613"/>
      <c r="L13" s="614" t="s">
        <v>458</v>
      </c>
      <c r="M13" s="614" t="s">
        <v>458</v>
      </c>
      <c r="N13" s="614" t="s">
        <v>458</v>
      </c>
      <c r="O13" s="614" t="s">
        <v>458</v>
      </c>
      <c r="P13" s="614" t="s">
        <v>458</v>
      </c>
      <c r="Q13" s="614" t="s">
        <v>458</v>
      </c>
      <c r="R13" s="614" t="s">
        <v>458</v>
      </c>
      <c r="S13" s="615">
        <f t="shared" si="1"/>
        <v>1</v>
      </c>
      <c r="T13" s="616" t="s">
        <v>459</v>
      </c>
      <c r="V13" s="658"/>
      <c r="W13" s="658"/>
    </row>
    <row r="14" spans="1:23" ht="26.4">
      <c r="B14" s="610" t="s">
        <v>564</v>
      </c>
      <c r="C14" s="589" t="s">
        <v>457</v>
      </c>
      <c r="D14" s="611">
        <v>3073.46935080823</v>
      </c>
      <c r="E14" s="612">
        <f t="shared" si="0"/>
        <v>0.17075778381066892</v>
      </c>
      <c r="F14" s="612">
        <v>1</v>
      </c>
      <c r="G14" s="612">
        <v>0</v>
      </c>
      <c r="H14" s="613"/>
      <c r="I14" s="613"/>
      <c r="J14" s="613"/>
      <c r="K14" s="613"/>
      <c r="L14" s="614" t="s">
        <v>458</v>
      </c>
      <c r="M14" s="614" t="s">
        <v>458</v>
      </c>
      <c r="N14" s="614" t="s">
        <v>458</v>
      </c>
      <c r="O14" s="614" t="s">
        <v>458</v>
      </c>
      <c r="P14" s="614" t="s">
        <v>458</v>
      </c>
      <c r="Q14" s="614" t="s">
        <v>458</v>
      </c>
      <c r="R14" s="614" t="s">
        <v>458</v>
      </c>
      <c r="S14" s="615">
        <f t="shared" si="1"/>
        <v>1</v>
      </c>
      <c r="T14" s="616" t="s">
        <v>459</v>
      </c>
      <c r="V14" s="658"/>
      <c r="W14" s="658"/>
    </row>
    <row r="15" spans="1:23" s="244" customFormat="1" ht="26.4">
      <c r="A15" s="243"/>
      <c r="B15" s="610" t="s">
        <v>565</v>
      </c>
      <c r="C15" s="589" t="s">
        <v>460</v>
      </c>
      <c r="D15" s="611">
        <v>7.7540320516666696</v>
      </c>
      <c r="E15" s="612">
        <f t="shared" si="0"/>
        <v>4.3080349195325683E-4</v>
      </c>
      <c r="F15" s="612">
        <v>1</v>
      </c>
      <c r="G15" s="612">
        <v>0</v>
      </c>
      <c r="H15" s="613"/>
      <c r="I15" s="613"/>
      <c r="J15" s="613"/>
      <c r="K15" s="613"/>
      <c r="L15" s="614" t="s">
        <v>458</v>
      </c>
      <c r="M15" s="614" t="s">
        <v>458</v>
      </c>
      <c r="N15" s="614" t="s">
        <v>458</v>
      </c>
      <c r="O15" s="614" t="s">
        <v>458</v>
      </c>
      <c r="P15" s="614" t="s">
        <v>458</v>
      </c>
      <c r="Q15" s="614" t="s">
        <v>458</v>
      </c>
      <c r="R15" s="614" t="s">
        <v>458</v>
      </c>
      <c r="S15" s="615">
        <f t="shared" si="1"/>
        <v>1</v>
      </c>
      <c r="T15" s="616" t="s">
        <v>459</v>
      </c>
      <c r="V15" s="658"/>
      <c r="W15" s="658"/>
    </row>
    <row r="16" spans="1:23" s="244" customFormat="1" ht="26.4">
      <c r="A16" s="243"/>
      <c r="B16" s="610" t="s">
        <v>566</v>
      </c>
      <c r="C16" s="589" t="s">
        <v>460</v>
      </c>
      <c r="D16" s="611">
        <v>1162.22213773</v>
      </c>
      <c r="E16" s="612">
        <f t="shared" si="0"/>
        <v>6.457148384521362E-2</v>
      </c>
      <c r="F16" s="612">
        <v>1</v>
      </c>
      <c r="G16" s="612">
        <v>0</v>
      </c>
      <c r="H16" s="613"/>
      <c r="I16" s="613"/>
      <c r="J16" s="613"/>
      <c r="K16" s="613"/>
      <c r="L16" s="614" t="s">
        <v>458</v>
      </c>
      <c r="M16" s="614" t="s">
        <v>458</v>
      </c>
      <c r="N16" s="614" t="s">
        <v>458</v>
      </c>
      <c r="O16" s="614" t="s">
        <v>458</v>
      </c>
      <c r="P16" s="614" t="s">
        <v>458</v>
      </c>
      <c r="Q16" s="614" t="s">
        <v>458</v>
      </c>
      <c r="R16" s="614" t="s">
        <v>458</v>
      </c>
      <c r="S16" s="615">
        <f t="shared" si="1"/>
        <v>1</v>
      </c>
      <c r="T16" s="616" t="s">
        <v>459</v>
      </c>
      <c r="V16" s="658"/>
      <c r="W16" s="658"/>
    </row>
    <row r="17" spans="1:23" s="244" customFormat="1" ht="39.6">
      <c r="A17" s="243"/>
      <c r="B17" s="610" t="s">
        <v>578</v>
      </c>
      <c r="C17" s="589" t="s">
        <v>460</v>
      </c>
      <c r="D17" s="611">
        <v>20.77786227</v>
      </c>
      <c r="E17" s="612">
        <f t="shared" si="0"/>
        <v>1.1543898144341352E-3</v>
      </c>
      <c r="F17" s="612">
        <v>0</v>
      </c>
      <c r="G17" s="612">
        <v>1</v>
      </c>
      <c r="H17" s="613"/>
      <c r="I17" s="613"/>
      <c r="J17" s="613"/>
      <c r="K17" s="613"/>
      <c r="L17" s="614" t="s">
        <v>458</v>
      </c>
      <c r="M17" s="614" t="s">
        <v>458</v>
      </c>
      <c r="N17" s="614" t="s">
        <v>458</v>
      </c>
      <c r="O17" s="614" t="s">
        <v>458</v>
      </c>
      <c r="P17" s="614" t="s">
        <v>458</v>
      </c>
      <c r="Q17" s="614" t="s">
        <v>458</v>
      </c>
      <c r="R17" s="614" t="s">
        <v>458</v>
      </c>
      <c r="S17" s="615">
        <f t="shared" si="1"/>
        <v>1</v>
      </c>
      <c r="T17" s="616" t="s">
        <v>459</v>
      </c>
      <c r="V17" s="658"/>
      <c r="W17" s="658"/>
    </row>
    <row r="18" spans="1:23" s="244" customFormat="1" ht="26.4">
      <c r="A18" s="243"/>
      <c r="B18" s="610" t="s">
        <v>567</v>
      </c>
      <c r="C18" s="589" t="s">
        <v>457</v>
      </c>
      <c r="D18" s="611">
        <v>108</v>
      </c>
      <c r="E18" s="612">
        <f t="shared" si="0"/>
        <v>6.0003333518528811E-3</v>
      </c>
      <c r="F18" s="612">
        <v>1</v>
      </c>
      <c r="G18" s="612">
        <v>0</v>
      </c>
      <c r="H18" s="613"/>
      <c r="I18" s="613"/>
      <c r="J18" s="613"/>
      <c r="K18" s="613"/>
      <c r="L18" s="614" t="s">
        <v>458</v>
      </c>
      <c r="M18" s="614" t="s">
        <v>458</v>
      </c>
      <c r="N18" s="614" t="s">
        <v>458</v>
      </c>
      <c r="O18" s="614" t="s">
        <v>458</v>
      </c>
      <c r="P18" s="614" t="s">
        <v>458</v>
      </c>
      <c r="Q18" s="614" t="s">
        <v>458</v>
      </c>
      <c r="R18" s="614" t="s">
        <v>458</v>
      </c>
      <c r="S18" s="615">
        <f t="shared" si="1"/>
        <v>1</v>
      </c>
      <c r="T18" s="616" t="s">
        <v>459</v>
      </c>
      <c r="V18" s="658"/>
      <c r="W18" s="658"/>
    </row>
    <row r="19" spans="1:23" s="244" customFormat="1" ht="26.4">
      <c r="A19" s="243"/>
      <c r="B19" s="610" t="s">
        <v>568</v>
      </c>
      <c r="C19" s="589" t="s">
        <v>457</v>
      </c>
      <c r="D19" s="611">
        <v>291.98733540013347</v>
      </c>
      <c r="E19" s="612">
        <f t="shared" si="0"/>
        <v>1.6222419878889578E-2</v>
      </c>
      <c r="F19" s="612">
        <v>1</v>
      </c>
      <c r="G19" s="612">
        <v>0</v>
      </c>
      <c r="H19" s="613"/>
      <c r="I19" s="613"/>
      <c r="J19" s="613"/>
      <c r="K19" s="613"/>
      <c r="L19" s="614" t="s">
        <v>458</v>
      </c>
      <c r="M19" s="614" t="s">
        <v>458</v>
      </c>
      <c r="N19" s="614" t="s">
        <v>458</v>
      </c>
      <c r="O19" s="614" t="s">
        <v>458</v>
      </c>
      <c r="P19" s="614" t="s">
        <v>458</v>
      </c>
      <c r="Q19" s="614" t="s">
        <v>458</v>
      </c>
      <c r="R19" s="614" t="s">
        <v>458</v>
      </c>
      <c r="S19" s="615">
        <f t="shared" si="1"/>
        <v>1</v>
      </c>
      <c r="T19" s="616" t="s">
        <v>459</v>
      </c>
      <c r="V19" s="658"/>
      <c r="W19" s="658"/>
    </row>
    <row r="20" spans="1:23" s="244" customFormat="1" ht="39.6">
      <c r="A20" s="243"/>
      <c r="B20" s="610" t="s">
        <v>594</v>
      </c>
      <c r="C20" s="589" t="s">
        <v>457</v>
      </c>
      <c r="D20" s="611">
        <v>0.1203337758659052</v>
      </c>
      <c r="E20" s="612">
        <f t="shared" si="0"/>
        <v>6.6855811915053721E-6</v>
      </c>
      <c r="F20" s="612">
        <v>0</v>
      </c>
      <c r="G20" s="612">
        <v>1</v>
      </c>
      <c r="H20" s="613"/>
      <c r="I20" s="613"/>
      <c r="J20" s="613"/>
      <c r="K20" s="613"/>
      <c r="L20" s="614" t="s">
        <v>458</v>
      </c>
      <c r="M20" s="614" t="s">
        <v>458</v>
      </c>
      <c r="N20" s="614" t="s">
        <v>458</v>
      </c>
      <c r="O20" s="614" t="s">
        <v>458</v>
      </c>
      <c r="P20" s="614" t="s">
        <v>458</v>
      </c>
      <c r="Q20" s="614" t="s">
        <v>458</v>
      </c>
      <c r="R20" s="614" t="s">
        <v>458</v>
      </c>
      <c r="S20" s="615">
        <f t="shared" si="1"/>
        <v>1</v>
      </c>
      <c r="T20" s="616" t="s">
        <v>459</v>
      </c>
      <c r="V20" s="658"/>
      <c r="W20" s="658"/>
    </row>
    <row r="21" spans="1:23" s="244" customFormat="1" ht="39.6">
      <c r="A21" s="243"/>
      <c r="B21" s="610" t="s">
        <v>569</v>
      </c>
      <c r="C21" s="589" t="s">
        <v>457</v>
      </c>
      <c r="D21" s="611">
        <v>377.46641831194842</v>
      </c>
      <c r="E21" s="612">
        <f t="shared" si="0"/>
        <v>2.0971521657422547E-2</v>
      </c>
      <c r="F21" s="612">
        <v>1</v>
      </c>
      <c r="G21" s="612">
        <v>0</v>
      </c>
      <c r="H21" s="613"/>
      <c r="I21" s="613"/>
      <c r="J21" s="613"/>
      <c r="K21" s="613"/>
      <c r="L21" s="614" t="s">
        <v>458</v>
      </c>
      <c r="M21" s="614" t="s">
        <v>458</v>
      </c>
      <c r="N21" s="614" t="s">
        <v>458</v>
      </c>
      <c r="O21" s="614" t="s">
        <v>458</v>
      </c>
      <c r="P21" s="614" t="s">
        <v>458</v>
      </c>
      <c r="Q21" s="614" t="s">
        <v>458</v>
      </c>
      <c r="R21" s="614" t="s">
        <v>458</v>
      </c>
      <c r="S21" s="615">
        <f t="shared" si="1"/>
        <v>1</v>
      </c>
      <c r="T21" s="616" t="s">
        <v>459</v>
      </c>
      <c r="V21" s="658"/>
      <c r="W21" s="658"/>
    </row>
    <row r="22" spans="1:23" s="244" customFormat="1" ht="39.6">
      <c r="A22" s="243"/>
      <c r="B22" s="610" t="s">
        <v>595</v>
      </c>
      <c r="C22" s="589" t="s">
        <v>457</v>
      </c>
      <c r="D22" s="611">
        <v>14.967248854112587</v>
      </c>
      <c r="E22" s="612">
        <f t="shared" si="0"/>
        <v>8.3156002300753301E-4</v>
      </c>
      <c r="F22" s="612">
        <v>0</v>
      </c>
      <c r="G22" s="612">
        <v>1</v>
      </c>
      <c r="H22" s="613"/>
      <c r="I22" s="613"/>
      <c r="J22" s="613"/>
      <c r="K22" s="613"/>
      <c r="L22" s="614" t="s">
        <v>458</v>
      </c>
      <c r="M22" s="614" t="s">
        <v>458</v>
      </c>
      <c r="N22" s="614" t="s">
        <v>458</v>
      </c>
      <c r="O22" s="614" t="s">
        <v>458</v>
      </c>
      <c r="P22" s="614" t="s">
        <v>458</v>
      </c>
      <c r="Q22" s="614" t="s">
        <v>458</v>
      </c>
      <c r="R22" s="614" t="s">
        <v>458</v>
      </c>
      <c r="S22" s="615">
        <f t="shared" si="1"/>
        <v>1</v>
      </c>
      <c r="T22" s="616" t="s">
        <v>459</v>
      </c>
      <c r="V22" s="658"/>
      <c r="W22" s="658"/>
    </row>
    <row r="23" spans="1:23" s="244" customFormat="1" ht="26.4">
      <c r="A23" s="243"/>
      <c r="B23" s="610" t="s">
        <v>580</v>
      </c>
      <c r="C23" s="589" t="s">
        <v>457</v>
      </c>
      <c r="D23" s="611">
        <v>102.82408448416525</v>
      </c>
      <c r="E23" s="612">
        <f t="shared" si="0"/>
        <v>5.7127665139266211E-3</v>
      </c>
      <c r="F23" s="612">
        <v>1</v>
      </c>
      <c r="G23" s="612">
        <v>0</v>
      </c>
      <c r="H23" s="613"/>
      <c r="I23" s="613"/>
      <c r="J23" s="613"/>
      <c r="K23" s="613"/>
      <c r="L23" s="614" t="s">
        <v>458</v>
      </c>
      <c r="M23" s="614" t="s">
        <v>458</v>
      </c>
      <c r="N23" s="614" t="s">
        <v>458</v>
      </c>
      <c r="O23" s="614" t="s">
        <v>458</v>
      </c>
      <c r="P23" s="614" t="s">
        <v>458</v>
      </c>
      <c r="Q23" s="614" t="s">
        <v>458</v>
      </c>
      <c r="R23" s="614" t="s">
        <v>458</v>
      </c>
      <c r="S23" s="615">
        <f t="shared" si="1"/>
        <v>1</v>
      </c>
      <c r="T23" s="616" t="s">
        <v>459</v>
      </c>
      <c r="V23" s="658"/>
      <c r="W23" s="658"/>
    </row>
    <row r="24" spans="1:23" s="244" customFormat="1" ht="26.4">
      <c r="A24" s="243"/>
      <c r="B24" s="610" t="s">
        <v>581</v>
      </c>
      <c r="C24" s="589" t="s">
        <v>457</v>
      </c>
      <c r="D24" s="611">
        <v>3.8485500259586143</v>
      </c>
      <c r="E24" s="612">
        <f t="shared" si="0"/>
        <v>2.1382021367623836E-4</v>
      </c>
      <c r="F24" s="612">
        <v>1</v>
      </c>
      <c r="G24" s="612">
        <v>0</v>
      </c>
      <c r="H24" s="613"/>
      <c r="I24" s="613"/>
      <c r="J24" s="613"/>
      <c r="K24" s="613"/>
      <c r="L24" s="614" t="s">
        <v>458</v>
      </c>
      <c r="M24" s="614" t="s">
        <v>458</v>
      </c>
      <c r="N24" s="614" t="s">
        <v>458</v>
      </c>
      <c r="O24" s="614" t="s">
        <v>458</v>
      </c>
      <c r="P24" s="614" t="s">
        <v>458</v>
      </c>
      <c r="Q24" s="614" t="s">
        <v>458</v>
      </c>
      <c r="R24" s="614" t="s">
        <v>458</v>
      </c>
      <c r="S24" s="615">
        <f t="shared" si="1"/>
        <v>1</v>
      </c>
      <c r="T24" s="616" t="s">
        <v>459</v>
      </c>
      <c r="V24" s="658"/>
      <c r="W24" s="658"/>
    </row>
    <row r="25" spans="1:23" s="244" customFormat="1" ht="39.6">
      <c r="A25" s="243"/>
      <c r="B25" s="610" t="s">
        <v>582</v>
      </c>
      <c r="C25" s="589" t="s">
        <v>460</v>
      </c>
      <c r="D25" s="617">
        <v>294.08883808499593</v>
      </c>
      <c r="E25" s="612">
        <f t="shared" si="0"/>
        <v>1.6339176514528358E-2</v>
      </c>
      <c r="F25" s="612">
        <v>1</v>
      </c>
      <c r="G25" s="612">
        <v>0</v>
      </c>
      <c r="H25" s="613"/>
      <c r="I25" s="613"/>
      <c r="J25" s="613"/>
      <c r="K25" s="613"/>
      <c r="L25" s="614" t="s">
        <v>458</v>
      </c>
      <c r="M25" s="614" t="s">
        <v>458</v>
      </c>
      <c r="N25" s="614" t="s">
        <v>458</v>
      </c>
      <c r="O25" s="614" t="s">
        <v>458</v>
      </c>
      <c r="P25" s="614" t="s">
        <v>458</v>
      </c>
      <c r="Q25" s="614" t="s">
        <v>458</v>
      </c>
      <c r="R25" s="614" t="s">
        <v>458</v>
      </c>
      <c r="S25" s="615">
        <f t="shared" si="1"/>
        <v>1</v>
      </c>
      <c r="T25" s="616" t="s">
        <v>459</v>
      </c>
      <c r="V25" s="658"/>
      <c r="W25" s="658"/>
    </row>
    <row r="26" spans="1:23" s="244" customFormat="1" ht="39.6">
      <c r="A26" s="243"/>
      <c r="B26" s="610" t="s">
        <v>596</v>
      </c>
      <c r="C26" s="589" t="s">
        <v>460</v>
      </c>
      <c r="D26" s="617">
        <v>0.26270857375954898</v>
      </c>
      <c r="E26" s="612">
        <f t="shared" si="0"/>
        <v>1.4595731638399299E-5</v>
      </c>
      <c r="F26" s="612">
        <v>0</v>
      </c>
      <c r="G26" s="612">
        <v>1</v>
      </c>
      <c r="H26" s="613"/>
      <c r="I26" s="613"/>
      <c r="J26" s="613"/>
      <c r="K26" s="613"/>
      <c r="L26" s="614" t="s">
        <v>458</v>
      </c>
      <c r="M26" s="614" t="s">
        <v>458</v>
      </c>
      <c r="N26" s="614" t="s">
        <v>458</v>
      </c>
      <c r="O26" s="614" t="s">
        <v>458</v>
      </c>
      <c r="P26" s="614" t="s">
        <v>458</v>
      </c>
      <c r="Q26" s="614" t="s">
        <v>458</v>
      </c>
      <c r="R26" s="614" t="s">
        <v>458</v>
      </c>
      <c r="S26" s="615">
        <f t="shared" si="1"/>
        <v>1</v>
      </c>
      <c r="T26" s="616" t="s">
        <v>459</v>
      </c>
      <c r="V26" s="658"/>
      <c r="W26" s="658"/>
    </row>
    <row r="27" spans="1:23" s="244" customFormat="1" ht="39.6">
      <c r="A27" s="243"/>
      <c r="B27" s="610" t="s">
        <v>597</v>
      </c>
      <c r="C27" s="640" t="s">
        <v>480</v>
      </c>
      <c r="D27" s="617">
        <v>281.80225697545114</v>
      </c>
      <c r="E27" s="612">
        <f t="shared" si="0"/>
        <v>1.5656550751455701E-2</v>
      </c>
      <c r="F27" s="612">
        <v>1</v>
      </c>
      <c r="G27" s="612">
        <v>0</v>
      </c>
      <c r="H27" s="613"/>
      <c r="I27" s="613"/>
      <c r="J27" s="613"/>
      <c r="K27" s="613"/>
      <c r="L27" s="614" t="s">
        <v>458</v>
      </c>
      <c r="M27" s="614" t="s">
        <v>458</v>
      </c>
      <c r="N27" s="614" t="s">
        <v>458</v>
      </c>
      <c r="O27" s="614" t="s">
        <v>458</v>
      </c>
      <c r="P27" s="614" t="s">
        <v>458</v>
      </c>
      <c r="Q27" s="614" t="s">
        <v>458</v>
      </c>
      <c r="R27" s="614" t="s">
        <v>458</v>
      </c>
      <c r="S27" s="615">
        <f t="shared" si="1"/>
        <v>1</v>
      </c>
      <c r="T27" s="616" t="s">
        <v>481</v>
      </c>
      <c r="V27" s="658"/>
      <c r="W27" s="658"/>
    </row>
    <row r="28" spans="1:23" s="244" customFormat="1" ht="39.6">
      <c r="A28" s="243"/>
      <c r="B28" s="610" t="s">
        <v>598</v>
      </c>
      <c r="C28" s="640" t="s">
        <v>480</v>
      </c>
      <c r="D28" s="617">
        <v>43.468269999258332</v>
      </c>
      <c r="E28" s="612">
        <f t="shared" si="0"/>
        <v>2.4150380576286644E-3</v>
      </c>
      <c r="F28" s="612">
        <v>1</v>
      </c>
      <c r="G28" s="612">
        <v>0</v>
      </c>
      <c r="H28" s="613"/>
      <c r="I28" s="613"/>
      <c r="J28" s="613"/>
      <c r="K28" s="613"/>
      <c r="L28" s="614" t="s">
        <v>458</v>
      </c>
      <c r="M28" s="614" t="s">
        <v>458</v>
      </c>
      <c r="N28" s="614" t="s">
        <v>458</v>
      </c>
      <c r="O28" s="614" t="s">
        <v>458</v>
      </c>
      <c r="P28" s="614" t="s">
        <v>458</v>
      </c>
      <c r="Q28" s="614" t="s">
        <v>458</v>
      </c>
      <c r="R28" s="614" t="s">
        <v>458</v>
      </c>
      <c r="S28" s="615">
        <f t="shared" si="1"/>
        <v>1</v>
      </c>
      <c r="T28" s="616" t="s">
        <v>481</v>
      </c>
      <c r="V28" s="658"/>
      <c r="W28" s="658"/>
    </row>
    <row r="29" spans="1:23" s="244" customFormat="1" ht="39.6">
      <c r="A29" s="243"/>
      <c r="B29" s="610" t="s">
        <v>599</v>
      </c>
      <c r="C29" s="640" t="s">
        <v>480</v>
      </c>
      <c r="D29" s="617">
        <v>341.79530919231627</v>
      </c>
      <c r="E29" s="612">
        <f t="shared" si="0"/>
        <v>1.8989683270865951E-2</v>
      </c>
      <c r="F29" s="612">
        <v>1</v>
      </c>
      <c r="G29" s="612">
        <v>0</v>
      </c>
      <c r="H29" s="613"/>
      <c r="I29" s="613"/>
      <c r="J29" s="613"/>
      <c r="K29" s="613"/>
      <c r="L29" s="614" t="s">
        <v>458</v>
      </c>
      <c r="M29" s="614" t="s">
        <v>458</v>
      </c>
      <c r="N29" s="614" t="s">
        <v>458</v>
      </c>
      <c r="O29" s="614" t="s">
        <v>458</v>
      </c>
      <c r="P29" s="614" t="s">
        <v>458</v>
      </c>
      <c r="Q29" s="614" t="s">
        <v>458</v>
      </c>
      <c r="R29" s="614" t="s">
        <v>458</v>
      </c>
      <c r="S29" s="615">
        <f t="shared" si="1"/>
        <v>1</v>
      </c>
      <c r="T29" s="616" t="s">
        <v>481</v>
      </c>
      <c r="V29" s="658"/>
      <c r="W29" s="658"/>
    </row>
    <row r="30" spans="1:23" s="244" customFormat="1" ht="39.6">
      <c r="A30" s="243"/>
      <c r="B30" s="610" t="s">
        <v>600</v>
      </c>
      <c r="C30" s="640" t="s">
        <v>480</v>
      </c>
      <c r="D30" s="617">
        <v>204.88077334124455</v>
      </c>
      <c r="E30" s="612">
        <f t="shared" si="0"/>
        <v>1.1382897568822966E-2</v>
      </c>
      <c r="F30" s="612">
        <v>1</v>
      </c>
      <c r="G30" s="612">
        <v>0</v>
      </c>
      <c r="H30" s="613"/>
      <c r="I30" s="613"/>
      <c r="J30" s="613"/>
      <c r="K30" s="613"/>
      <c r="L30" s="614" t="s">
        <v>458</v>
      </c>
      <c r="M30" s="614" t="s">
        <v>458</v>
      </c>
      <c r="N30" s="614" t="s">
        <v>458</v>
      </c>
      <c r="O30" s="614" t="s">
        <v>458</v>
      </c>
      <c r="P30" s="614" t="s">
        <v>458</v>
      </c>
      <c r="Q30" s="614" t="s">
        <v>458</v>
      </c>
      <c r="R30" s="614" t="s">
        <v>458</v>
      </c>
      <c r="S30" s="615">
        <f t="shared" si="1"/>
        <v>1</v>
      </c>
      <c r="T30" s="616" t="s">
        <v>481</v>
      </c>
      <c r="V30" s="658"/>
      <c r="W30" s="658"/>
    </row>
    <row r="31" spans="1:23" s="244" customFormat="1" ht="39.6">
      <c r="A31" s="243"/>
      <c r="B31" s="610" t="s">
        <v>601</v>
      </c>
      <c r="C31" s="640" t="s">
        <v>480</v>
      </c>
      <c r="D31" s="617">
        <v>77.000812853222556</v>
      </c>
      <c r="E31" s="612">
        <f t="shared" si="0"/>
        <v>4.2780606063238264E-3</v>
      </c>
      <c r="F31" s="612">
        <v>1</v>
      </c>
      <c r="G31" s="612">
        <v>0</v>
      </c>
      <c r="H31" s="613"/>
      <c r="I31" s="613"/>
      <c r="J31" s="613"/>
      <c r="K31" s="613"/>
      <c r="L31" s="614" t="s">
        <v>458</v>
      </c>
      <c r="M31" s="614" t="s">
        <v>458</v>
      </c>
      <c r="N31" s="614" t="s">
        <v>458</v>
      </c>
      <c r="O31" s="614" t="s">
        <v>458</v>
      </c>
      <c r="P31" s="614" t="s">
        <v>458</v>
      </c>
      <c r="Q31" s="614" t="s">
        <v>458</v>
      </c>
      <c r="R31" s="614" t="s">
        <v>458</v>
      </c>
      <c r="S31" s="615">
        <f t="shared" si="1"/>
        <v>1</v>
      </c>
      <c r="T31" s="616" t="s">
        <v>481</v>
      </c>
      <c r="V31" s="658"/>
      <c r="W31" s="658"/>
    </row>
    <row r="32" spans="1:23" s="244" customFormat="1" ht="26.4">
      <c r="A32" s="243"/>
      <c r="B32" s="610" t="s">
        <v>461</v>
      </c>
      <c r="C32" s="589" t="s">
        <v>462</v>
      </c>
      <c r="D32" s="617">
        <v>0.95495015204331457</v>
      </c>
      <c r="E32" s="612">
        <f t="shared" si="0"/>
        <v>5.3055733765393335E-5</v>
      </c>
      <c r="F32" s="612">
        <v>1</v>
      </c>
      <c r="G32" s="612">
        <v>0</v>
      </c>
      <c r="H32" s="613"/>
      <c r="I32" s="613"/>
      <c r="J32" s="613"/>
      <c r="K32" s="613"/>
      <c r="L32" s="614" t="s">
        <v>458</v>
      </c>
      <c r="M32" s="614" t="s">
        <v>458</v>
      </c>
      <c r="N32" s="614" t="s">
        <v>458</v>
      </c>
      <c r="O32" s="614" t="s">
        <v>458</v>
      </c>
      <c r="P32" s="614" t="s">
        <v>458</v>
      </c>
      <c r="Q32" s="614" t="s">
        <v>458</v>
      </c>
      <c r="R32" s="614" t="s">
        <v>458</v>
      </c>
      <c r="S32" s="615">
        <f t="shared" si="1"/>
        <v>1</v>
      </c>
      <c r="T32" s="616" t="s">
        <v>459</v>
      </c>
      <c r="V32" s="658"/>
      <c r="W32" s="658"/>
    </row>
    <row r="33" spans="1:23" s="244" customFormat="1" ht="26.4">
      <c r="A33" s="243"/>
      <c r="B33" s="610" t="s">
        <v>570</v>
      </c>
      <c r="C33" s="589" t="s">
        <v>460</v>
      </c>
      <c r="D33" s="617">
        <v>50.462321289999998</v>
      </c>
      <c r="E33" s="612">
        <f t="shared" si="0"/>
        <v>2.803618050447247E-3</v>
      </c>
      <c r="F33" s="612">
        <v>1</v>
      </c>
      <c r="G33" s="612">
        <v>0</v>
      </c>
      <c r="H33" s="613"/>
      <c r="I33" s="613"/>
      <c r="J33" s="613"/>
      <c r="K33" s="613"/>
      <c r="L33" s="614" t="s">
        <v>458</v>
      </c>
      <c r="M33" s="614" t="s">
        <v>458</v>
      </c>
      <c r="N33" s="614" t="s">
        <v>458</v>
      </c>
      <c r="O33" s="614" t="s">
        <v>458</v>
      </c>
      <c r="P33" s="614" t="s">
        <v>458</v>
      </c>
      <c r="Q33" s="614" t="s">
        <v>458</v>
      </c>
      <c r="R33" s="614" t="s">
        <v>458</v>
      </c>
      <c r="S33" s="615">
        <f t="shared" si="1"/>
        <v>1</v>
      </c>
      <c r="T33" s="616" t="s">
        <v>459</v>
      </c>
      <c r="V33" s="658"/>
      <c r="W33" s="658"/>
    </row>
    <row r="34" spans="1:23" s="244" customFormat="1" ht="26.4">
      <c r="A34" s="243"/>
      <c r="B34" s="610" t="s">
        <v>571</v>
      </c>
      <c r="C34" s="589" t="s">
        <v>460</v>
      </c>
      <c r="D34" s="617">
        <v>10.82333343</v>
      </c>
      <c r="E34" s="612">
        <f t="shared" si="0"/>
        <v>6.0132970887271514E-4</v>
      </c>
      <c r="F34" s="612">
        <v>1</v>
      </c>
      <c r="G34" s="612">
        <v>0</v>
      </c>
      <c r="H34" s="613"/>
      <c r="I34" s="613"/>
      <c r="J34" s="613"/>
      <c r="K34" s="613"/>
      <c r="L34" s="614" t="s">
        <v>458</v>
      </c>
      <c r="M34" s="614" t="s">
        <v>458</v>
      </c>
      <c r="N34" s="614" t="s">
        <v>458</v>
      </c>
      <c r="O34" s="614" t="s">
        <v>458</v>
      </c>
      <c r="P34" s="614" t="s">
        <v>458</v>
      </c>
      <c r="Q34" s="614" t="s">
        <v>458</v>
      </c>
      <c r="R34" s="614" t="s">
        <v>458</v>
      </c>
      <c r="S34" s="615">
        <f t="shared" si="1"/>
        <v>1</v>
      </c>
      <c r="T34" s="616" t="s">
        <v>459</v>
      </c>
      <c r="V34" s="658"/>
      <c r="W34" s="658"/>
    </row>
    <row r="35" spans="1:23" s="244" customFormat="1" ht="26.4">
      <c r="A35" s="243"/>
      <c r="B35" s="610" t="s">
        <v>572</v>
      </c>
      <c r="C35" s="589" t="s">
        <v>460</v>
      </c>
      <c r="D35" s="617">
        <v>50.386863847759997</v>
      </c>
      <c r="E35" s="612">
        <f t="shared" si="0"/>
        <v>2.7994257374165232E-3</v>
      </c>
      <c r="F35" s="612">
        <v>1</v>
      </c>
      <c r="G35" s="612">
        <v>0</v>
      </c>
      <c r="H35" s="613"/>
      <c r="I35" s="613"/>
      <c r="J35" s="613"/>
      <c r="K35" s="613"/>
      <c r="L35" s="614" t="s">
        <v>458</v>
      </c>
      <c r="M35" s="614" t="s">
        <v>458</v>
      </c>
      <c r="N35" s="614" t="s">
        <v>458</v>
      </c>
      <c r="O35" s="614" t="s">
        <v>458</v>
      </c>
      <c r="P35" s="614" t="s">
        <v>458</v>
      </c>
      <c r="Q35" s="614" t="s">
        <v>458</v>
      </c>
      <c r="R35" s="614" t="s">
        <v>458</v>
      </c>
      <c r="S35" s="615">
        <f t="shared" si="1"/>
        <v>1</v>
      </c>
      <c r="T35" s="616" t="s">
        <v>459</v>
      </c>
      <c r="V35" s="658"/>
      <c r="W35" s="658"/>
    </row>
    <row r="36" spans="1:23" s="244" customFormat="1" ht="26.4">
      <c r="A36" s="243"/>
      <c r="B36" s="610" t="s">
        <v>573</v>
      </c>
      <c r="C36" s="589" t="s">
        <v>460</v>
      </c>
      <c r="D36" s="617">
        <v>211.09212997178997</v>
      </c>
      <c r="E36" s="612">
        <f t="shared" si="0"/>
        <v>1.1727992109105504E-2</v>
      </c>
      <c r="F36" s="612">
        <v>1</v>
      </c>
      <c r="G36" s="612">
        <v>0</v>
      </c>
      <c r="H36" s="613"/>
      <c r="I36" s="613"/>
      <c r="J36" s="613"/>
      <c r="K36" s="613"/>
      <c r="L36" s="614" t="s">
        <v>458</v>
      </c>
      <c r="M36" s="614" t="s">
        <v>458</v>
      </c>
      <c r="N36" s="614" t="s">
        <v>458</v>
      </c>
      <c r="O36" s="614" t="s">
        <v>458</v>
      </c>
      <c r="P36" s="614" t="s">
        <v>458</v>
      </c>
      <c r="Q36" s="614" t="s">
        <v>458</v>
      </c>
      <c r="R36" s="614" t="s">
        <v>458</v>
      </c>
      <c r="S36" s="615">
        <f t="shared" si="1"/>
        <v>1</v>
      </c>
      <c r="T36" s="616" t="s">
        <v>459</v>
      </c>
      <c r="V36" s="658"/>
      <c r="W36" s="658"/>
    </row>
    <row r="37" spans="1:23" s="244" customFormat="1" ht="29.55" customHeight="1" thickBot="1">
      <c r="A37" s="243"/>
      <c r="B37" s="1308" t="s">
        <v>672</v>
      </c>
      <c r="C37" s="1309"/>
      <c r="D37" s="618">
        <f>SUM(D11:D36)</f>
        <v>16039.082308139952</v>
      </c>
      <c r="E37" s="619">
        <f t="shared" si="0"/>
        <v>0.89110963432079293</v>
      </c>
      <c r="F37" s="661">
        <f>(D11*F11+D12*F12+D13*F13+D14*F14+D15*F15+D16*F16+D17*F17+D18*F18+D19*F19+D20*F20+D21*F21+D22*F22+D23*F23+D24*F24+D25*F25+D26*F26+D27*F27+D28*F28+D29*F29+D30*F30+D31*F31+D32*F32+D33*F33+D34*F34+D35*F35+D36*F36)/D37</f>
        <v>0.99774749248244687</v>
      </c>
      <c r="G37" s="661">
        <f>(D11*G11+D12*G12+D13*G13+D14*G14+D15*G15+D16*G16+D17*G17+D18*G18+D19*G19+D20*G20+D21*G21+D22*G22+D23*G23+D24*G24+D25*G25+D26*G26+D27*G27+D28*G28+D29*G29+D30*G30+D31*G31+D32*G32+D33*G33+D34*G34+D35*G35+D36*G36)/D37</f>
        <v>2.2525075175530919E-3</v>
      </c>
      <c r="H37" s="613"/>
      <c r="I37" s="613"/>
      <c r="J37" s="613"/>
      <c r="K37" s="613"/>
      <c r="L37" s="614" t="s">
        <v>458</v>
      </c>
      <c r="M37" s="614" t="s">
        <v>458</v>
      </c>
      <c r="N37" s="614" t="s">
        <v>458</v>
      </c>
      <c r="O37" s="614" t="s">
        <v>458</v>
      </c>
      <c r="P37" s="614" t="s">
        <v>458</v>
      </c>
      <c r="Q37" s="614" t="s">
        <v>458</v>
      </c>
      <c r="R37" s="614" t="s">
        <v>458</v>
      </c>
      <c r="S37" s="615">
        <f t="shared" si="1"/>
        <v>1</v>
      </c>
      <c r="T37" s="626"/>
      <c r="V37" s="659"/>
      <c r="W37" s="659"/>
    </row>
    <row r="38" spans="1:23" s="244" customFormat="1" ht="14.4" thickTop="1">
      <c r="A38" s="243"/>
      <c r="B38" s="1324" t="s">
        <v>668</v>
      </c>
      <c r="C38" s="1312"/>
      <c r="D38" s="1312"/>
      <c r="E38" s="1312"/>
      <c r="F38" s="1312"/>
      <c r="G38" s="1312"/>
      <c r="H38" s="1312"/>
      <c r="I38" s="1312"/>
      <c r="J38" s="1312"/>
      <c r="K38" s="1312"/>
      <c r="L38" s="1312"/>
      <c r="M38" s="1312"/>
      <c r="N38" s="1312"/>
      <c r="O38" s="1312"/>
      <c r="P38" s="1312"/>
      <c r="Q38" s="1312"/>
      <c r="R38" s="1312"/>
      <c r="S38" s="1325"/>
      <c r="T38" s="1326"/>
      <c r="V38" s="243"/>
    </row>
    <row r="39" spans="1:23" s="244" customFormat="1" ht="26.4">
      <c r="A39" s="243"/>
      <c r="B39" s="610" t="s">
        <v>606</v>
      </c>
      <c r="C39" s="589" t="s">
        <v>457</v>
      </c>
      <c r="D39" s="611">
        <v>86.527285862103895</v>
      </c>
      <c r="E39" s="612">
        <f t="shared" ref="E39:E54" si="2">D39/$D$64</f>
        <v>4.8073385111452802E-3</v>
      </c>
      <c r="F39" s="624"/>
      <c r="G39" s="613"/>
      <c r="H39" s="613"/>
      <c r="I39" s="613"/>
      <c r="J39" s="613"/>
      <c r="K39" s="624"/>
      <c r="L39" s="624"/>
      <c r="M39" s="624"/>
      <c r="N39" s="624"/>
      <c r="O39" s="624"/>
      <c r="P39" s="624"/>
      <c r="Q39" s="624"/>
      <c r="R39" s="624"/>
      <c r="S39" s="625"/>
      <c r="T39" s="626"/>
      <c r="V39" s="243"/>
    </row>
    <row r="40" spans="1:23" s="244" customFormat="1" ht="26.4">
      <c r="A40" s="243"/>
      <c r="B40" s="610" t="s">
        <v>607</v>
      </c>
      <c r="C40" s="589" t="s">
        <v>457</v>
      </c>
      <c r="D40" s="611">
        <v>86.527285862103895</v>
      </c>
      <c r="E40" s="612">
        <f t="shared" si="2"/>
        <v>4.8073385111452802E-3</v>
      </c>
      <c r="F40" s="624"/>
      <c r="G40" s="613"/>
      <c r="H40" s="613"/>
      <c r="I40" s="613"/>
      <c r="J40" s="613"/>
      <c r="K40" s="624"/>
      <c r="L40" s="624"/>
      <c r="M40" s="624"/>
      <c r="N40" s="624"/>
      <c r="O40" s="624"/>
      <c r="P40" s="624"/>
      <c r="Q40" s="624"/>
      <c r="R40" s="624"/>
      <c r="S40" s="625"/>
      <c r="T40" s="626"/>
      <c r="V40" s="243"/>
    </row>
    <row r="41" spans="1:23" s="244" customFormat="1" ht="26.4">
      <c r="A41" s="243"/>
      <c r="B41" s="610" t="s">
        <v>608</v>
      </c>
      <c r="C41" s="589" t="s">
        <v>457</v>
      </c>
      <c r="D41" s="611">
        <v>42.605087238302502</v>
      </c>
      <c r="E41" s="612">
        <f t="shared" si="2"/>
        <v>2.3670807955054451E-3</v>
      </c>
      <c r="F41" s="624"/>
      <c r="G41" s="613"/>
      <c r="H41" s="613"/>
      <c r="I41" s="613"/>
      <c r="J41" s="613"/>
      <c r="K41" s="624"/>
      <c r="L41" s="624"/>
      <c r="M41" s="624"/>
      <c r="N41" s="624"/>
      <c r="O41" s="624"/>
      <c r="P41" s="624"/>
      <c r="Q41" s="624"/>
      <c r="R41" s="624"/>
      <c r="S41" s="625"/>
      <c r="T41" s="626"/>
      <c r="V41" s="243"/>
    </row>
    <row r="42" spans="1:23" s="244" customFormat="1" ht="26.4">
      <c r="A42" s="243"/>
      <c r="B42" s="610" t="s">
        <v>609</v>
      </c>
      <c r="C42" s="589" t="s">
        <v>457</v>
      </c>
      <c r="D42" s="611">
        <v>71.886552987503492</v>
      </c>
      <c r="E42" s="612">
        <f t="shared" si="2"/>
        <v>3.9939192725986714E-3</v>
      </c>
      <c r="F42" s="624"/>
      <c r="G42" s="613"/>
      <c r="H42" s="613"/>
      <c r="I42" s="613"/>
      <c r="J42" s="613"/>
      <c r="K42" s="624"/>
      <c r="L42" s="624"/>
      <c r="M42" s="624"/>
      <c r="N42" s="624"/>
      <c r="O42" s="624"/>
      <c r="P42" s="624"/>
      <c r="Q42" s="624"/>
      <c r="R42" s="624"/>
      <c r="S42" s="625"/>
      <c r="T42" s="626"/>
      <c r="V42" s="243"/>
    </row>
    <row r="43" spans="1:23" s="244" customFormat="1" ht="39.6">
      <c r="A43" s="243"/>
      <c r="B43" s="610" t="s">
        <v>579</v>
      </c>
      <c r="C43" s="589" t="s">
        <v>460</v>
      </c>
      <c r="D43" s="611">
        <v>11</v>
      </c>
      <c r="E43" s="612">
        <f t="shared" si="2"/>
        <v>6.1114506361464524E-4</v>
      </c>
      <c r="F43" s="624"/>
      <c r="G43" s="613"/>
      <c r="H43" s="613"/>
      <c r="I43" s="613"/>
      <c r="J43" s="613"/>
      <c r="K43" s="624"/>
      <c r="L43" s="624"/>
      <c r="M43" s="624"/>
      <c r="N43" s="624"/>
      <c r="O43" s="624"/>
      <c r="P43" s="624"/>
      <c r="Q43" s="624"/>
      <c r="R43" s="624"/>
      <c r="S43" s="625"/>
      <c r="T43" s="626"/>
      <c r="V43" s="243"/>
    </row>
    <row r="44" spans="1:23" s="244" customFormat="1" ht="26.4">
      <c r="A44" s="243"/>
      <c r="B44" s="610" t="s">
        <v>589</v>
      </c>
      <c r="C44" s="589" t="s">
        <v>460</v>
      </c>
      <c r="D44" s="611">
        <v>198.95356089890973</v>
      </c>
      <c r="E44" s="612">
        <f t="shared" si="2"/>
        <v>1.1053589693811308E-2</v>
      </c>
      <c r="F44" s="624"/>
      <c r="G44" s="613"/>
      <c r="H44" s="613"/>
      <c r="I44" s="613"/>
      <c r="J44" s="613"/>
      <c r="K44" s="624"/>
      <c r="L44" s="624"/>
      <c r="M44" s="624"/>
      <c r="N44" s="624"/>
      <c r="O44" s="624"/>
      <c r="P44" s="624"/>
      <c r="Q44" s="624"/>
      <c r="R44" s="624"/>
      <c r="S44" s="625"/>
      <c r="T44" s="626"/>
      <c r="V44" s="243"/>
    </row>
    <row r="45" spans="1:23" s="244" customFormat="1" ht="39.6">
      <c r="A45" s="243"/>
      <c r="B45" s="610" t="s">
        <v>590</v>
      </c>
      <c r="C45" s="589" t="s">
        <v>460</v>
      </c>
      <c r="D45" s="611">
        <v>3.9588611510791369</v>
      </c>
      <c r="E45" s="612">
        <f t="shared" si="2"/>
        <v>2.199489500016188E-4</v>
      </c>
      <c r="F45" s="624"/>
      <c r="G45" s="613"/>
      <c r="H45" s="613"/>
      <c r="I45" s="613"/>
      <c r="J45" s="613"/>
      <c r="K45" s="624"/>
      <c r="L45" s="624"/>
      <c r="M45" s="624"/>
      <c r="N45" s="624"/>
      <c r="O45" s="624"/>
      <c r="P45" s="624"/>
      <c r="Q45" s="624"/>
      <c r="R45" s="624"/>
      <c r="S45" s="625"/>
      <c r="T45" s="626"/>
      <c r="V45" s="243"/>
    </row>
    <row r="46" spans="1:23" s="244" customFormat="1" ht="26.4">
      <c r="A46" s="243"/>
      <c r="B46" s="610" t="s">
        <v>585</v>
      </c>
      <c r="C46" s="589" t="s">
        <v>460</v>
      </c>
      <c r="D46" s="611">
        <v>69.125376058740628</v>
      </c>
      <c r="E46" s="612">
        <f t="shared" si="2"/>
        <v>3.8405120317095741E-3</v>
      </c>
      <c r="F46" s="624"/>
      <c r="G46" s="613"/>
      <c r="H46" s="613"/>
      <c r="I46" s="613"/>
      <c r="J46" s="613"/>
      <c r="K46" s="624"/>
      <c r="L46" s="624"/>
      <c r="M46" s="624"/>
      <c r="N46" s="624"/>
      <c r="O46" s="624"/>
      <c r="P46" s="624"/>
      <c r="Q46" s="624"/>
      <c r="R46" s="624"/>
      <c r="S46" s="625"/>
      <c r="T46" s="626"/>
      <c r="V46" s="243"/>
    </row>
    <row r="47" spans="1:23" s="244" customFormat="1">
      <c r="A47" s="243"/>
      <c r="B47" s="610" t="s">
        <v>586</v>
      </c>
      <c r="C47" s="589" t="s">
        <v>460</v>
      </c>
      <c r="D47" s="611">
        <v>4.1391685307424151</v>
      </c>
      <c r="E47" s="612">
        <f t="shared" si="2"/>
        <v>2.2996658318475555E-4</v>
      </c>
      <c r="F47" s="624"/>
      <c r="G47" s="613"/>
      <c r="H47" s="613"/>
      <c r="I47" s="613"/>
      <c r="J47" s="613"/>
      <c r="K47" s="624"/>
      <c r="L47" s="624"/>
      <c r="M47" s="624"/>
      <c r="N47" s="624"/>
      <c r="O47" s="624"/>
      <c r="P47" s="624"/>
      <c r="Q47" s="624"/>
      <c r="R47" s="624"/>
      <c r="S47" s="625"/>
      <c r="T47" s="626"/>
      <c r="V47" s="243"/>
    </row>
    <row r="48" spans="1:23" s="244" customFormat="1">
      <c r="A48" s="243"/>
      <c r="B48" s="610" t="s">
        <v>587</v>
      </c>
      <c r="C48" s="589" t="s">
        <v>460</v>
      </c>
      <c r="D48" s="611">
        <v>2.6304008900096414</v>
      </c>
      <c r="E48" s="612">
        <f t="shared" si="2"/>
        <v>1.461415017506329E-4</v>
      </c>
      <c r="F48" s="624"/>
      <c r="G48" s="613"/>
      <c r="H48" s="613"/>
      <c r="I48" s="613"/>
      <c r="J48" s="613"/>
      <c r="K48" s="624"/>
      <c r="L48" s="624"/>
      <c r="M48" s="624"/>
      <c r="N48" s="624"/>
      <c r="O48" s="624"/>
      <c r="P48" s="624"/>
      <c r="Q48" s="624"/>
      <c r="R48" s="624"/>
      <c r="S48" s="625"/>
      <c r="T48" s="626"/>
      <c r="V48" s="243"/>
    </row>
    <row r="49" spans="1:22" s="244" customFormat="1">
      <c r="A49" s="243"/>
      <c r="B49" s="610" t="s">
        <v>588</v>
      </c>
      <c r="C49" s="589" t="s">
        <v>460</v>
      </c>
      <c r="D49" s="611">
        <v>-3.42544521429997E-20</v>
      </c>
      <c r="E49" s="612">
        <f t="shared" si="2"/>
        <v>-1.903130848547125E-24</v>
      </c>
      <c r="F49" s="624"/>
      <c r="G49" s="613"/>
      <c r="H49" s="613"/>
      <c r="I49" s="613"/>
      <c r="J49" s="613"/>
      <c r="K49" s="624"/>
      <c r="L49" s="624"/>
      <c r="M49" s="624"/>
      <c r="N49" s="624"/>
      <c r="O49" s="624"/>
      <c r="P49" s="624"/>
      <c r="Q49" s="624"/>
      <c r="R49" s="624"/>
      <c r="S49" s="625"/>
      <c r="T49" s="626"/>
      <c r="V49" s="243"/>
    </row>
    <row r="50" spans="1:22" s="244" customFormat="1" ht="39.6">
      <c r="A50" s="243"/>
      <c r="B50" s="610" t="s">
        <v>576</v>
      </c>
      <c r="C50" s="589" t="s">
        <v>462</v>
      </c>
      <c r="D50" s="611">
        <v>29.882988066454054</v>
      </c>
      <c r="E50" s="612">
        <f t="shared" si="2"/>
        <v>1.6602582402607952E-3</v>
      </c>
      <c r="F50" s="624"/>
      <c r="G50" s="613"/>
      <c r="H50" s="613"/>
      <c r="I50" s="613"/>
      <c r="J50" s="613"/>
      <c r="K50" s="624"/>
      <c r="L50" s="624"/>
      <c r="M50" s="624"/>
      <c r="N50" s="624"/>
      <c r="O50" s="624"/>
      <c r="P50" s="624"/>
      <c r="Q50" s="624"/>
      <c r="R50" s="624"/>
      <c r="S50" s="625"/>
      <c r="T50" s="626"/>
      <c r="V50" s="243"/>
    </row>
    <row r="51" spans="1:22" s="244" customFormat="1">
      <c r="A51" s="243"/>
      <c r="B51" s="610"/>
      <c r="C51" s="589"/>
      <c r="D51" s="611"/>
      <c r="E51" s="612">
        <f t="shared" si="2"/>
        <v>0</v>
      </c>
      <c r="F51" s="624"/>
      <c r="G51" s="613"/>
      <c r="H51" s="613"/>
      <c r="I51" s="613"/>
      <c r="J51" s="613"/>
      <c r="K51" s="624"/>
      <c r="L51" s="624"/>
      <c r="M51" s="624"/>
      <c r="N51" s="624"/>
      <c r="O51" s="624"/>
      <c r="P51" s="624"/>
      <c r="Q51" s="624"/>
      <c r="R51" s="624"/>
      <c r="S51" s="625"/>
      <c r="T51" s="626"/>
      <c r="V51" s="243"/>
    </row>
    <row r="52" spans="1:22" s="244" customFormat="1">
      <c r="A52" s="243"/>
      <c r="B52" s="610"/>
      <c r="C52" s="589"/>
      <c r="D52" s="611"/>
      <c r="E52" s="612">
        <f t="shared" si="2"/>
        <v>0</v>
      </c>
      <c r="F52" s="624"/>
      <c r="G52" s="613"/>
      <c r="H52" s="613"/>
      <c r="I52" s="613"/>
      <c r="J52" s="613"/>
      <c r="K52" s="624"/>
      <c r="L52" s="624"/>
      <c r="M52" s="624"/>
      <c r="N52" s="624"/>
      <c r="O52" s="624"/>
      <c r="P52" s="624"/>
      <c r="Q52" s="624"/>
      <c r="R52" s="624"/>
      <c r="S52" s="625"/>
      <c r="T52" s="626"/>
      <c r="V52" s="243"/>
    </row>
    <row r="53" spans="1:22" s="244" customFormat="1" ht="29.55" customHeight="1" thickBot="1">
      <c r="A53" s="243"/>
      <c r="B53" s="1308" t="s">
        <v>673</v>
      </c>
      <c r="C53" s="1309"/>
      <c r="D53" s="618">
        <f>SUM(D39:D52)</f>
        <v>607.23656754594936</v>
      </c>
      <c r="E53" s="619">
        <f t="shared" si="2"/>
        <v>3.3737239154728003E-2</v>
      </c>
      <c r="F53" s="624"/>
      <c r="G53" s="613"/>
      <c r="H53" s="613"/>
      <c r="I53" s="613"/>
      <c r="J53" s="613"/>
      <c r="K53" s="624"/>
      <c r="L53" s="624"/>
      <c r="M53" s="624"/>
      <c r="N53" s="624"/>
      <c r="O53" s="624"/>
      <c r="P53" s="624"/>
      <c r="Q53" s="624"/>
      <c r="R53" s="624"/>
      <c r="S53" s="624"/>
      <c r="T53" s="624"/>
      <c r="V53" s="243"/>
    </row>
    <row r="54" spans="1:22" s="244" customFormat="1" ht="15" thickTop="1" thickBot="1">
      <c r="A54" s="243"/>
      <c r="B54" s="1306" t="s">
        <v>482</v>
      </c>
      <c r="C54" s="1307"/>
      <c r="D54" s="627">
        <f>D37+D53</f>
        <v>16646.318875685902</v>
      </c>
      <c r="E54" s="638">
        <f t="shared" si="2"/>
        <v>0.92484687347552097</v>
      </c>
      <c r="F54" s="630"/>
      <c r="G54" s="629"/>
      <c r="H54" s="629"/>
      <c r="I54" s="629"/>
      <c r="J54" s="629"/>
      <c r="K54" s="630"/>
      <c r="L54" s="630"/>
      <c r="M54" s="630"/>
      <c r="N54" s="630"/>
      <c r="O54" s="630"/>
      <c r="P54" s="630"/>
      <c r="Q54" s="630"/>
      <c r="R54" s="624"/>
      <c r="S54" s="624"/>
      <c r="T54" s="624"/>
      <c r="V54" s="243"/>
    </row>
    <row r="55" spans="1:22" s="244" customFormat="1">
      <c r="A55" s="243"/>
      <c r="B55" s="1315"/>
      <c r="C55" s="1316"/>
      <c r="D55" s="1317"/>
      <c r="E55" s="1317"/>
      <c r="F55" s="1316"/>
      <c r="G55" s="1316"/>
      <c r="H55" s="1316"/>
      <c r="I55" s="1316"/>
      <c r="J55" s="1316"/>
      <c r="K55" s="1316"/>
      <c r="L55" s="1316"/>
      <c r="M55" s="1316"/>
      <c r="N55" s="1316"/>
      <c r="O55" s="1316"/>
      <c r="P55" s="1316"/>
      <c r="Q55" s="1316"/>
      <c r="R55" s="1316"/>
      <c r="S55" s="1316"/>
      <c r="T55" s="1318"/>
      <c r="V55" s="243"/>
    </row>
    <row r="56" spans="1:22" s="244" customFormat="1">
      <c r="A56" s="243"/>
      <c r="B56" s="1324" t="s">
        <v>465</v>
      </c>
      <c r="C56" s="1312"/>
      <c r="D56" s="1312"/>
      <c r="E56" s="1312"/>
      <c r="F56" s="1312"/>
      <c r="G56" s="1312"/>
      <c r="H56" s="1312"/>
      <c r="I56" s="1312"/>
      <c r="J56" s="1312"/>
      <c r="K56" s="1312"/>
      <c r="L56" s="1312"/>
      <c r="M56" s="1312"/>
      <c r="N56" s="1312"/>
      <c r="O56" s="1312"/>
      <c r="P56" s="1312"/>
      <c r="Q56" s="1312"/>
      <c r="R56" s="1312"/>
      <c r="S56" s="1325"/>
      <c r="T56" s="1326"/>
      <c r="V56" s="243"/>
    </row>
    <row r="57" spans="1:22" s="244" customFormat="1" ht="14.4" thickBot="1">
      <c r="A57" s="243"/>
      <c r="B57" s="1306" t="s">
        <v>483</v>
      </c>
      <c r="C57" s="1307"/>
      <c r="D57" s="631">
        <f>SUM(D58:D62)</f>
        <v>1352.6811243140983</v>
      </c>
      <c r="E57" s="641">
        <f>D57/$D$64</f>
        <v>7.5153126524479044E-2</v>
      </c>
      <c r="F57" s="642"/>
      <c r="G57" s="642"/>
      <c r="H57" s="642"/>
      <c r="I57" s="642"/>
      <c r="J57" s="642"/>
      <c r="K57" s="642"/>
      <c r="L57" s="642"/>
      <c r="M57" s="642"/>
      <c r="N57" s="642"/>
      <c r="O57" s="642"/>
      <c r="P57" s="642"/>
      <c r="Q57" s="642"/>
      <c r="R57" s="642"/>
      <c r="S57" s="643"/>
      <c r="T57" s="644"/>
      <c r="V57" s="243"/>
    </row>
    <row r="58" spans="1:22" s="244" customFormat="1">
      <c r="A58" s="243"/>
      <c r="B58" s="610" t="s">
        <v>467</v>
      </c>
      <c r="C58" s="589"/>
      <c r="D58" s="617">
        <v>29.468836469999999</v>
      </c>
      <c r="E58" s="612"/>
      <c r="F58" s="624"/>
      <c r="G58" s="624"/>
      <c r="H58" s="624"/>
      <c r="I58" s="624"/>
      <c r="J58" s="624"/>
      <c r="K58" s="624"/>
      <c r="L58" s="624"/>
      <c r="M58" s="624"/>
      <c r="N58" s="624"/>
      <c r="O58" s="624"/>
      <c r="P58" s="624"/>
      <c r="Q58" s="624"/>
      <c r="R58" s="624"/>
      <c r="S58" s="624"/>
      <c r="T58" s="624"/>
      <c r="V58" s="243"/>
    </row>
    <row r="59" spans="1:22" s="244" customFormat="1">
      <c r="A59" s="243"/>
      <c r="B59" s="610" t="s">
        <v>468</v>
      </c>
      <c r="C59" s="589"/>
      <c r="D59" s="617">
        <v>89.923743548787627</v>
      </c>
      <c r="E59" s="612"/>
      <c r="F59" s="624"/>
      <c r="G59" s="624"/>
      <c r="H59" s="624"/>
      <c r="I59" s="624"/>
      <c r="J59" s="624"/>
      <c r="K59" s="624"/>
      <c r="L59" s="624"/>
      <c r="M59" s="624"/>
      <c r="N59" s="624"/>
      <c r="O59" s="624"/>
      <c r="P59" s="624"/>
      <c r="Q59" s="624"/>
      <c r="R59" s="624"/>
      <c r="S59" s="624"/>
      <c r="T59" s="624"/>
      <c r="V59" s="243"/>
    </row>
    <row r="60" spans="1:22" s="244" customFormat="1">
      <c r="A60" s="243"/>
      <c r="B60" s="610" t="s">
        <v>47</v>
      </c>
      <c r="C60" s="589"/>
      <c r="D60" s="617">
        <v>1180.18251748497</v>
      </c>
      <c r="E60" s="612"/>
      <c r="F60" s="624"/>
      <c r="G60" s="624"/>
      <c r="H60" s="624"/>
      <c r="I60" s="624"/>
      <c r="J60" s="624"/>
      <c r="K60" s="624"/>
      <c r="L60" s="624"/>
      <c r="M60" s="624"/>
      <c r="N60" s="624"/>
      <c r="O60" s="624"/>
      <c r="P60" s="624"/>
      <c r="Q60" s="624"/>
      <c r="R60" s="624"/>
      <c r="S60" s="624"/>
      <c r="T60" s="624"/>
      <c r="V60" s="243"/>
    </row>
    <row r="61" spans="1:22" s="244" customFormat="1">
      <c r="A61" s="243"/>
      <c r="B61" s="610" t="s">
        <v>469</v>
      </c>
      <c r="C61" s="589"/>
      <c r="D61" s="617">
        <v>0</v>
      </c>
      <c r="E61" s="612"/>
      <c r="F61" s="624"/>
      <c r="G61" s="624"/>
      <c r="H61" s="624"/>
      <c r="I61" s="624"/>
      <c r="J61" s="624"/>
      <c r="K61" s="624"/>
      <c r="L61" s="624"/>
      <c r="M61" s="624"/>
      <c r="N61" s="624"/>
      <c r="O61" s="624"/>
      <c r="P61" s="624"/>
      <c r="Q61" s="624"/>
      <c r="R61" s="624"/>
      <c r="S61" s="624"/>
      <c r="T61" s="624"/>
      <c r="V61" s="243"/>
    </row>
    <row r="62" spans="1:22" s="244" customFormat="1">
      <c r="A62" s="243"/>
      <c r="B62" s="610" t="s">
        <v>384</v>
      </c>
      <c r="C62" s="589"/>
      <c r="D62" s="611">
        <f>6185+10051+1763-D54-SUM(D58:D61)</f>
        <v>53.106026810340609</v>
      </c>
      <c r="E62" s="612"/>
      <c r="F62" s="624"/>
      <c r="G62" s="624"/>
      <c r="H62" s="624"/>
      <c r="I62" s="624"/>
      <c r="J62" s="624"/>
      <c r="K62" s="624"/>
      <c r="L62" s="624"/>
      <c r="M62" s="624"/>
      <c r="N62" s="624"/>
      <c r="O62" s="624"/>
      <c r="P62" s="624"/>
      <c r="Q62" s="624"/>
      <c r="R62" s="624"/>
      <c r="S62" s="624"/>
      <c r="T62" s="624"/>
      <c r="V62" s="243"/>
    </row>
    <row r="63" spans="1:22" s="244" customFormat="1">
      <c r="A63" s="243"/>
      <c r="B63" s="1328"/>
      <c r="C63" s="1317"/>
      <c r="D63" s="1317"/>
      <c r="E63" s="1317"/>
      <c r="F63" s="1317"/>
      <c r="G63" s="1317"/>
      <c r="H63" s="1317"/>
      <c r="I63" s="1317"/>
      <c r="J63" s="1317"/>
      <c r="K63" s="1317"/>
      <c r="L63" s="1317"/>
      <c r="M63" s="1317"/>
      <c r="N63" s="1317"/>
      <c r="O63" s="1317"/>
      <c r="P63" s="1317"/>
      <c r="Q63" s="1317"/>
      <c r="R63" s="1317"/>
      <c r="S63" s="1317"/>
      <c r="T63" s="1329"/>
      <c r="V63" s="243"/>
    </row>
    <row r="64" spans="1:22" s="244" customFormat="1" ht="14.4" thickBot="1">
      <c r="A64" s="243"/>
      <c r="B64" s="636" t="s">
        <v>484</v>
      </c>
      <c r="C64" s="637"/>
      <c r="D64" s="618">
        <f>D57+D54</f>
        <v>17999</v>
      </c>
      <c r="E64" s="619">
        <f>D64/$D$64</f>
        <v>1</v>
      </c>
      <c r="F64" s="645">
        <f>F37</f>
        <v>0.99774749248244687</v>
      </c>
      <c r="G64" s="645">
        <f>G37</f>
        <v>2.2525075175530919E-3</v>
      </c>
      <c r="H64" s="630"/>
      <c r="I64" s="630"/>
      <c r="J64" s="630"/>
      <c r="K64" s="630"/>
      <c r="L64" s="630"/>
      <c r="M64" s="630"/>
      <c r="N64" s="630"/>
      <c r="O64" s="630"/>
      <c r="P64" s="630"/>
      <c r="Q64" s="630"/>
      <c r="R64" s="630"/>
      <c r="S64" s="632"/>
      <c r="T64" s="633"/>
      <c r="V64" s="243"/>
    </row>
    <row r="65" spans="1:22" s="244" customFormat="1" ht="14.4" thickBot="1">
      <c r="A65" s="243"/>
      <c r="B65" s="646"/>
      <c r="C65" s="646"/>
      <c r="D65" s="647"/>
      <c r="E65" s="648"/>
      <c r="F65" s="649"/>
      <c r="G65" s="649"/>
      <c r="H65" s="640"/>
      <c r="I65" s="640"/>
      <c r="J65" s="640"/>
      <c r="K65" s="649"/>
      <c r="L65" s="649"/>
      <c r="M65" s="649"/>
      <c r="N65" s="649"/>
      <c r="O65" s="649"/>
      <c r="P65" s="649"/>
      <c r="Q65" s="649"/>
      <c r="R65" s="649"/>
      <c r="S65" s="649"/>
      <c r="T65" s="649"/>
      <c r="V65" s="243"/>
    </row>
    <row r="66" spans="1:22" s="244" customFormat="1">
      <c r="A66" s="243"/>
      <c r="B66" s="674" t="s">
        <v>485</v>
      </c>
      <c r="C66" s="675"/>
      <c r="D66" s="676"/>
      <c r="E66" s="677"/>
      <c r="F66" s="678"/>
      <c r="G66" s="678"/>
      <c r="H66" s="679"/>
      <c r="I66" s="679"/>
      <c r="J66" s="679"/>
      <c r="K66" s="678"/>
      <c r="L66" s="678"/>
      <c r="M66" s="678"/>
      <c r="N66" s="678"/>
      <c r="O66" s="678"/>
      <c r="P66" s="678"/>
      <c r="Q66" s="678"/>
      <c r="R66" s="678"/>
      <c r="S66" s="678"/>
      <c r="T66" s="680"/>
      <c r="V66" s="243"/>
    </row>
    <row r="67" spans="1:22" s="244" customFormat="1">
      <c r="A67" s="243"/>
      <c r="B67" s="681" t="s">
        <v>486</v>
      </c>
      <c r="C67" s="673"/>
      <c r="D67" s="651">
        <v>11519.701633942588</v>
      </c>
      <c r="E67" s="648">
        <f>D67/$D$70</f>
        <v>0.97274519097429857</v>
      </c>
      <c r="F67" s="650"/>
      <c r="G67" s="650"/>
      <c r="H67" s="317"/>
      <c r="I67" s="317"/>
      <c r="J67" s="317"/>
      <c r="K67" s="650"/>
      <c r="L67" s="650"/>
      <c r="M67" s="650"/>
      <c r="N67" s="650"/>
      <c r="O67" s="650"/>
      <c r="P67" s="650"/>
      <c r="Q67" s="650"/>
      <c r="R67" s="650"/>
      <c r="S67" s="650"/>
      <c r="T67" s="682"/>
      <c r="V67" s="243"/>
    </row>
    <row r="68" spans="1:22" s="244" customFormat="1">
      <c r="A68" s="243"/>
      <c r="B68" s="681" t="s">
        <v>487</v>
      </c>
      <c r="C68" s="673"/>
      <c r="D68" s="651">
        <v>292.81465749201021</v>
      </c>
      <c r="E68" s="648">
        <f>D68/$D$70</f>
        <v>2.4725818339155679E-2</v>
      </c>
      <c r="F68" s="650"/>
      <c r="G68" s="650"/>
      <c r="H68" s="317"/>
      <c r="I68" s="317"/>
      <c r="J68" s="317"/>
      <c r="K68" s="650"/>
      <c r="L68" s="650"/>
      <c r="M68" s="650"/>
      <c r="N68" s="650"/>
      <c r="O68" s="650"/>
      <c r="P68" s="650"/>
      <c r="Q68" s="650"/>
      <c r="R68" s="650"/>
      <c r="S68" s="650"/>
      <c r="T68" s="682"/>
      <c r="V68" s="243"/>
    </row>
    <row r="69" spans="1:22" s="244" customFormat="1">
      <c r="A69" s="243"/>
      <c r="B69" s="681" t="s">
        <v>488</v>
      </c>
      <c r="C69" s="673"/>
      <c r="D69" s="651">
        <v>29.949485656</v>
      </c>
      <c r="E69" s="648">
        <f>D69/$D$70</f>
        <v>2.5289906865458428E-3</v>
      </c>
      <c r="F69" s="650"/>
      <c r="G69" s="650"/>
      <c r="H69" s="317"/>
      <c r="I69" s="317"/>
      <c r="J69" s="317"/>
      <c r="K69" s="650"/>
      <c r="L69" s="650"/>
      <c r="M69" s="650"/>
      <c r="N69" s="650"/>
      <c r="O69" s="650"/>
      <c r="P69" s="650"/>
      <c r="Q69" s="650"/>
      <c r="R69" s="650"/>
      <c r="S69" s="650"/>
      <c r="T69" s="682"/>
      <c r="V69" s="243"/>
    </row>
    <row r="70" spans="1:22" s="244" customFormat="1" ht="14.4" thickBot="1">
      <c r="A70" s="243"/>
      <c r="B70" s="681"/>
      <c r="C70" s="673"/>
      <c r="D70" s="672">
        <f>SUM(D67:D69)</f>
        <v>11842.465777090598</v>
      </c>
      <c r="E70" s="648"/>
      <c r="F70" s="650"/>
      <c r="G70" s="650"/>
      <c r="H70" s="317"/>
      <c r="I70" s="317"/>
      <c r="J70" s="317"/>
      <c r="K70" s="650"/>
      <c r="L70" s="650"/>
      <c r="M70" s="650"/>
      <c r="N70" s="650"/>
      <c r="O70" s="650"/>
      <c r="P70" s="650"/>
      <c r="Q70" s="650"/>
      <c r="R70" s="650"/>
      <c r="S70" s="650"/>
      <c r="T70" s="682"/>
      <c r="V70" s="243"/>
    </row>
    <row r="71" spans="1:22" s="244" customFormat="1" ht="14.4" thickTop="1">
      <c r="A71" s="243"/>
      <c r="B71" s="683" t="s">
        <v>489</v>
      </c>
      <c r="C71" s="673"/>
      <c r="D71" s="647"/>
      <c r="E71" s="648"/>
      <c r="F71" s="650"/>
      <c r="G71" s="650"/>
      <c r="H71" s="317"/>
      <c r="I71" s="317"/>
      <c r="J71" s="317"/>
      <c r="K71" s="650"/>
      <c r="L71" s="650"/>
      <c r="M71" s="650"/>
      <c r="N71" s="650"/>
      <c r="O71" s="650"/>
      <c r="P71" s="650"/>
      <c r="Q71" s="650"/>
      <c r="R71" s="650"/>
      <c r="S71" s="650"/>
      <c r="T71" s="682"/>
      <c r="V71" s="243"/>
    </row>
    <row r="72" spans="1:22" s="244" customFormat="1">
      <c r="A72" s="243"/>
      <c r="B72" s="681" t="s">
        <v>486</v>
      </c>
      <c r="C72" s="673"/>
      <c r="D72" s="647">
        <f>D37-D67</f>
        <v>4519.380674197364</v>
      </c>
      <c r="E72" s="648">
        <f>D72/$D$75</f>
        <v>0.73407870574000222</v>
      </c>
      <c r="F72" s="650"/>
      <c r="G72" s="650"/>
      <c r="H72" s="317"/>
      <c r="I72" s="317"/>
      <c r="J72" s="317"/>
      <c r="K72" s="650"/>
      <c r="L72" s="650"/>
      <c r="M72" s="650"/>
      <c r="N72" s="650"/>
      <c r="O72" s="650"/>
      <c r="P72" s="650"/>
      <c r="Q72" s="650"/>
      <c r="R72" s="650"/>
      <c r="S72" s="650"/>
      <c r="T72" s="682"/>
      <c r="V72" s="243"/>
    </row>
    <row r="73" spans="1:22" s="244" customFormat="1">
      <c r="A73" s="243"/>
      <c r="B73" s="681" t="s">
        <v>487</v>
      </c>
      <c r="C73" s="673"/>
      <c r="D73" s="647">
        <f>D53-D68</f>
        <v>314.42191005393914</v>
      </c>
      <c r="E73" s="648">
        <f>D73/$D$75</f>
        <v>5.1071251887779216E-2</v>
      </c>
      <c r="F73" s="650"/>
      <c r="G73" s="650"/>
      <c r="H73" s="317"/>
      <c r="I73" s="317"/>
      <c r="J73" s="317"/>
      <c r="K73" s="650"/>
      <c r="L73" s="650"/>
      <c r="M73" s="650"/>
      <c r="N73" s="650"/>
      <c r="O73" s="650"/>
      <c r="P73" s="650"/>
      <c r="Q73" s="650"/>
      <c r="R73" s="650"/>
      <c r="S73" s="650"/>
      <c r="T73" s="682"/>
      <c r="V73" s="243"/>
    </row>
    <row r="74" spans="1:22" s="244" customFormat="1">
      <c r="A74" s="243"/>
      <c r="B74" s="681" t="s">
        <v>488</v>
      </c>
      <c r="C74" s="673"/>
      <c r="D74" s="652">
        <f>D57-D69</f>
        <v>1322.7316386580983</v>
      </c>
      <c r="E74" s="648">
        <f>D74/$D$75</f>
        <v>0.2148500423722185</v>
      </c>
      <c r="F74" s="650"/>
      <c r="G74" s="650"/>
      <c r="H74" s="317"/>
      <c r="I74" s="317"/>
      <c r="J74" s="317"/>
      <c r="K74" s="650"/>
      <c r="L74" s="650"/>
      <c r="M74" s="650"/>
      <c r="N74" s="650"/>
      <c r="O74" s="650"/>
      <c r="P74" s="650"/>
      <c r="Q74" s="650"/>
      <c r="R74" s="650"/>
      <c r="S74" s="650"/>
      <c r="T74" s="682"/>
      <c r="V74" s="243"/>
    </row>
    <row r="75" spans="1:22" s="244" customFormat="1" ht="14.4" thickBot="1">
      <c r="A75" s="243"/>
      <c r="B75" s="684"/>
      <c r="C75" s="685"/>
      <c r="D75" s="686">
        <f>SUM(D72:D74)</f>
        <v>6156.5342229094022</v>
      </c>
      <c r="E75" s="687"/>
      <c r="F75" s="688"/>
      <c r="G75" s="688"/>
      <c r="H75" s="689"/>
      <c r="I75" s="689"/>
      <c r="J75" s="689"/>
      <c r="K75" s="688"/>
      <c r="L75" s="688"/>
      <c r="M75" s="688"/>
      <c r="N75" s="688"/>
      <c r="O75" s="688"/>
      <c r="P75" s="688"/>
      <c r="Q75" s="688"/>
      <c r="R75" s="688"/>
      <c r="S75" s="688"/>
      <c r="T75" s="690"/>
      <c r="V75" s="243"/>
    </row>
    <row r="76" spans="1:22" s="244" customFormat="1">
      <c r="A76" s="243"/>
      <c r="B76" s="252"/>
      <c r="C76" s="252"/>
      <c r="D76" s="253"/>
      <c r="E76" s="251"/>
      <c r="H76" s="243"/>
      <c r="I76" s="243"/>
      <c r="J76" s="243"/>
      <c r="V76" s="243"/>
    </row>
    <row r="77" spans="1:22" hidden="1">
      <c r="H77" s="243"/>
      <c r="I77" s="243"/>
      <c r="J77" s="243"/>
    </row>
  </sheetData>
  <sheetProtection sheet="1" objects="1" scenarios="1"/>
  <mergeCells count="16">
    <mergeCell ref="B2:C2"/>
    <mergeCell ref="B4:T4"/>
    <mergeCell ref="B10:T10"/>
    <mergeCell ref="B1:T1"/>
    <mergeCell ref="B6:E6"/>
    <mergeCell ref="F6:K6"/>
    <mergeCell ref="L6:Q6"/>
    <mergeCell ref="B9:T9"/>
    <mergeCell ref="B57:C57"/>
    <mergeCell ref="B63:T63"/>
    <mergeCell ref="B37:C37"/>
    <mergeCell ref="B38:T38"/>
    <mergeCell ref="B53:C53"/>
    <mergeCell ref="B54:C54"/>
    <mergeCell ref="B55:T55"/>
    <mergeCell ref="B56:T56"/>
  </mergeCells>
  <hyperlinks>
    <hyperlink ref="C7" r:id="rId1" xr:uid="{BEBE28EE-872A-4935-8646-B65CE0C4822F}"/>
  </hyperlinks>
  <pageMargins left="0.7" right="0.7" top="0.75" bottom="0.75" header="0.3" footer="0.3"/>
  <pageSetup paperSize="9" orientation="portrait" r:id="rId2"/>
  <customProperties>
    <customPr name="EpmWorksheetKeyString_GUID" r:id="rId3"/>
  </customProperti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21513-AF57-4A40-AE01-A82F7F631BE1}">
  <sheetPr>
    <tabColor rgb="FF00148C"/>
    <outlinePr summaryBelow="0"/>
  </sheetPr>
  <dimension ref="A1:AN198"/>
  <sheetViews>
    <sheetView showGridLines="0" zoomScale="70" zoomScaleNormal="70" workbookViewId="0"/>
  </sheetViews>
  <sheetFormatPr defaultColWidth="0" defaultRowHeight="14.4" zeroHeight="1" outlineLevelRow="1"/>
  <cols>
    <col min="1" max="1" width="8.109375" style="833" bestFit="1" customWidth="1"/>
    <col min="2" max="2" width="29" style="640" customWidth="1"/>
    <col min="3" max="3" width="46.21875" style="640" customWidth="1"/>
    <col min="4" max="5" width="2.109375" style="640" customWidth="1"/>
    <col min="6" max="6" width="15" style="640" customWidth="1"/>
    <col min="7" max="8" width="2.109375" style="640" customWidth="1"/>
    <col min="9" max="9" width="15" style="640" customWidth="1"/>
    <col min="10" max="11" width="2.109375" style="640" customWidth="1"/>
    <col min="12" max="12" width="15" style="640" customWidth="1"/>
    <col min="13" max="14" width="2.109375" style="640" customWidth="1"/>
    <col min="15" max="15" width="15" style="640" customWidth="1"/>
    <col min="16" max="17" width="2.109375" style="640" customWidth="1"/>
    <col min="18" max="18" width="68.88671875" style="833" customWidth="1"/>
    <col min="19" max="19" width="4.6640625" style="640" customWidth="1"/>
    <col min="20" max="25" width="9.109375" style="640" customWidth="1"/>
    <col min="26" max="26" width="2.21875" customWidth="1"/>
    <col min="27" max="30" width="9.109375" style="640" hidden="1" customWidth="1"/>
    <col min="31" max="31" width="19.5546875" style="640" hidden="1" customWidth="1"/>
    <col min="32" max="40" width="0" style="640" hidden="1" customWidth="1"/>
    <col min="41" max="16384" width="9.109375" style="640" hidden="1"/>
  </cols>
  <sheetData>
    <row r="1" spans="1:26" ht="56.25" customHeight="1">
      <c r="C1" s="834" t="s">
        <v>726</v>
      </c>
      <c r="D1" s="835"/>
      <c r="E1" s="835"/>
      <c r="F1" s="835"/>
      <c r="G1" s="835"/>
      <c r="H1" s="835"/>
      <c r="I1" s="835"/>
      <c r="J1" s="835"/>
      <c r="K1" s="835"/>
      <c r="L1" s="835"/>
      <c r="M1" s="835"/>
      <c r="N1" s="835"/>
      <c r="O1" s="835"/>
      <c r="P1" s="835"/>
      <c r="Q1" s="835"/>
      <c r="R1" s="835"/>
    </row>
    <row r="2" spans="1:26" outlineLevel="1" collapsed="1">
      <c r="B2" s="836" t="s">
        <v>727</v>
      </c>
      <c r="C2" s="837" t="s">
        <v>728</v>
      </c>
      <c r="D2" s="838"/>
      <c r="E2" s="839"/>
      <c r="F2" s="839"/>
      <c r="G2" s="839"/>
      <c r="H2" s="839"/>
      <c r="I2" s="839"/>
      <c r="J2" s="839"/>
      <c r="K2" s="839"/>
      <c r="L2" s="838"/>
      <c r="M2" s="839"/>
      <c r="N2" s="839"/>
      <c r="O2" s="838"/>
      <c r="P2" s="839"/>
      <c r="Q2" s="839"/>
    </row>
    <row r="3" spans="1:26" outlineLevel="1">
      <c r="B3" s="836" t="s">
        <v>729</v>
      </c>
      <c r="C3" s="837" t="s">
        <v>730</v>
      </c>
      <c r="D3" s="838"/>
      <c r="E3" s="839"/>
      <c r="F3" s="839"/>
      <c r="G3" s="839"/>
      <c r="H3" s="839"/>
      <c r="I3" s="839"/>
      <c r="J3" s="839"/>
      <c r="K3" s="839"/>
      <c r="L3" s="838"/>
      <c r="N3" s="839"/>
      <c r="O3" s="838"/>
      <c r="P3" s="839"/>
      <c r="Q3" s="839"/>
    </row>
    <row r="4" spans="1:26" outlineLevel="1">
      <c r="B4" s="836" t="s">
        <v>731</v>
      </c>
      <c r="C4" s="840" t="s">
        <v>732</v>
      </c>
      <c r="D4" s="838"/>
      <c r="E4" s="839"/>
      <c r="F4" s="839"/>
      <c r="G4" s="839"/>
      <c r="H4" s="839"/>
      <c r="I4" s="839"/>
      <c r="J4" s="839"/>
      <c r="K4" s="839"/>
      <c r="L4" s="838"/>
      <c r="M4" s="839"/>
      <c r="N4" s="839"/>
      <c r="O4" s="838"/>
      <c r="P4" s="839"/>
      <c r="Q4" s="839"/>
    </row>
    <row r="5" spans="1:26" outlineLevel="1">
      <c r="B5" s="836" t="s">
        <v>733</v>
      </c>
      <c r="C5" s="837" t="s">
        <v>734</v>
      </c>
      <c r="D5" s="838"/>
      <c r="E5" s="839"/>
      <c r="F5" s="839"/>
      <c r="G5" s="839"/>
      <c r="H5" s="839"/>
      <c r="I5" s="839"/>
      <c r="J5" s="839"/>
      <c r="K5" s="839"/>
      <c r="L5" s="838"/>
      <c r="M5" s="839"/>
      <c r="N5" s="839"/>
      <c r="O5" s="838"/>
      <c r="P5" s="839"/>
      <c r="Q5" s="839"/>
    </row>
    <row r="6" spans="1:26" outlineLevel="1">
      <c r="B6" s="836" t="s">
        <v>735</v>
      </c>
      <c r="C6" s="837" t="s">
        <v>736</v>
      </c>
      <c r="D6" s="838"/>
      <c r="E6" s="839"/>
      <c r="F6" s="839"/>
      <c r="G6" s="839"/>
      <c r="H6" s="839"/>
      <c r="I6" s="839"/>
      <c r="J6" s="839"/>
      <c r="K6" s="839"/>
      <c r="L6" s="841"/>
      <c r="M6" s="839"/>
      <c r="N6" s="839"/>
      <c r="O6" s="838"/>
      <c r="P6" s="839"/>
      <c r="Q6" s="839"/>
    </row>
    <row r="7" spans="1:26" outlineLevel="1">
      <c r="B7" s="836" t="s">
        <v>737</v>
      </c>
      <c r="C7" s="837" t="s">
        <v>738</v>
      </c>
      <c r="D7" s="838"/>
      <c r="E7" s="839"/>
      <c r="F7" s="839"/>
      <c r="G7" s="839"/>
      <c r="H7" s="839"/>
      <c r="I7" s="842"/>
      <c r="J7" s="839"/>
      <c r="K7" s="839"/>
      <c r="L7" s="841"/>
      <c r="M7" s="839"/>
      <c r="N7" s="839"/>
      <c r="O7" s="838"/>
      <c r="P7" s="839"/>
      <c r="Q7" s="839"/>
      <c r="R7" s="843"/>
    </row>
    <row r="8" spans="1:26" outlineLevel="1">
      <c r="B8" s="836" t="s">
        <v>739</v>
      </c>
      <c r="C8" s="837" t="s">
        <v>740</v>
      </c>
      <c r="D8" s="838"/>
      <c r="E8" s="839"/>
      <c r="F8" s="839"/>
      <c r="G8" s="839"/>
      <c r="H8" s="839"/>
      <c r="I8" s="842"/>
      <c r="J8" s="839"/>
      <c r="K8" s="839"/>
      <c r="L8" s="838"/>
      <c r="M8" s="839"/>
      <c r="N8" s="839"/>
      <c r="O8" s="838"/>
      <c r="P8" s="839"/>
      <c r="Q8" s="839"/>
    </row>
    <row r="9" spans="1:26">
      <c r="F9" s="844"/>
    </row>
    <row r="10" spans="1:26" s="845" customFormat="1" ht="6" customHeight="1">
      <c r="A10" s="1090"/>
      <c r="D10" s="846"/>
      <c r="G10" s="846"/>
      <c r="J10" s="846"/>
      <c r="M10" s="846"/>
      <c r="P10" s="846"/>
      <c r="R10" s="847"/>
      <c r="Y10" s="846"/>
      <c r="Z10"/>
    </row>
    <row r="11" spans="1:26" s="848" customFormat="1">
      <c r="A11" s="1091"/>
      <c r="B11" s="1092"/>
      <c r="C11" s="1092"/>
      <c r="D11" s="849"/>
      <c r="E11" s="1092"/>
      <c r="F11" s="1093"/>
      <c r="G11" s="849"/>
      <c r="H11" s="1092"/>
      <c r="I11" s="1092"/>
      <c r="J11" s="849"/>
      <c r="K11" s="1092"/>
      <c r="L11" s="1092" t="s">
        <v>741</v>
      </c>
      <c r="M11" s="849"/>
      <c r="N11" s="1092"/>
      <c r="O11" s="1092" t="s">
        <v>742</v>
      </c>
      <c r="P11" s="849"/>
      <c r="Q11" s="1092"/>
      <c r="R11" s="1092"/>
      <c r="S11" s="1092"/>
      <c r="T11" s="1092"/>
      <c r="U11" s="1092"/>
      <c r="V11" s="1092"/>
      <c r="W11" s="1092"/>
      <c r="X11" s="1092"/>
      <c r="Y11" s="849"/>
      <c r="Z11"/>
    </row>
    <row r="12" spans="1:26" s="848" customFormat="1">
      <c r="A12" s="850" t="s">
        <v>743</v>
      </c>
      <c r="B12" s="1331" t="s">
        <v>744</v>
      </c>
      <c r="C12" s="1332"/>
      <c r="D12" s="849"/>
      <c r="E12" s="851"/>
      <c r="F12" s="852">
        <v>2019</v>
      </c>
      <c r="G12" s="849"/>
      <c r="H12" s="851"/>
      <c r="I12" s="850">
        <v>2020</v>
      </c>
      <c r="J12" s="849"/>
      <c r="K12" s="1092"/>
      <c r="L12" s="850">
        <v>2021</v>
      </c>
      <c r="M12" s="849"/>
      <c r="N12" s="1092"/>
      <c r="O12" s="850">
        <v>2030</v>
      </c>
      <c r="P12" s="849"/>
      <c r="Q12" s="1092"/>
      <c r="R12" s="853" t="s">
        <v>745</v>
      </c>
      <c r="S12" s="854"/>
      <c r="T12" s="1092"/>
      <c r="U12" s="1092"/>
      <c r="V12" s="1092"/>
      <c r="W12" s="1092"/>
      <c r="X12" s="1092"/>
      <c r="Y12" s="849"/>
      <c r="Z12"/>
    </row>
    <row r="13" spans="1:26" s="857" customFormat="1">
      <c r="A13" s="1094"/>
      <c r="B13" s="1095"/>
      <c r="C13" s="1095"/>
      <c r="D13" s="856"/>
      <c r="E13" s="1096"/>
      <c r="F13" s="1097"/>
      <c r="G13" s="856"/>
      <c r="H13" s="1096"/>
      <c r="I13" s="1097"/>
      <c r="J13" s="856"/>
      <c r="K13" s="1096"/>
      <c r="L13" s="1097"/>
      <c r="M13" s="856"/>
      <c r="N13" s="1096"/>
      <c r="O13" s="1097"/>
      <c r="P13" s="856"/>
      <c r="Q13" s="1096"/>
      <c r="R13" s="1096"/>
      <c r="S13" s="1096"/>
      <c r="T13" s="1096"/>
      <c r="U13" s="1096"/>
      <c r="V13" s="1096"/>
      <c r="W13" s="1096"/>
      <c r="X13" s="1096"/>
      <c r="Y13" s="856"/>
      <c r="Z13"/>
    </row>
    <row r="14" spans="1:26" s="859" customFormat="1" ht="6" customHeight="1">
      <c r="A14" s="1098"/>
      <c r="D14" s="860"/>
      <c r="G14" s="860"/>
      <c r="J14" s="860"/>
      <c r="M14" s="860"/>
      <c r="P14" s="860"/>
      <c r="R14" s="861"/>
      <c r="Y14" s="860"/>
      <c r="Z14"/>
    </row>
    <row r="15" spans="1:26">
      <c r="A15" s="1070"/>
      <c r="B15" s="317"/>
      <c r="C15" s="317"/>
      <c r="D15" s="317"/>
      <c r="E15" s="317"/>
      <c r="F15" s="317"/>
      <c r="G15" s="317"/>
      <c r="H15" s="317"/>
      <c r="I15" s="317"/>
      <c r="J15" s="317"/>
      <c r="K15" s="317"/>
      <c r="L15" s="317"/>
      <c r="M15" s="317"/>
      <c r="N15" s="317"/>
      <c r="O15" s="317"/>
      <c r="P15" s="317"/>
      <c r="Q15" s="317"/>
      <c r="R15" s="1099"/>
      <c r="S15" s="317"/>
      <c r="T15" s="317"/>
      <c r="U15" s="317"/>
      <c r="V15" s="317"/>
      <c r="W15" s="317"/>
      <c r="X15" s="317"/>
      <c r="Y15" s="318"/>
    </row>
    <row r="16" spans="1:26" s="863" customFormat="1">
      <c r="A16" s="1065"/>
      <c r="B16" s="1100" t="s">
        <v>746</v>
      </c>
      <c r="C16" s="1101"/>
      <c r="D16" s="1101"/>
      <c r="E16" s="1101"/>
      <c r="F16" s="1101"/>
      <c r="G16" s="1101"/>
      <c r="H16" s="1101"/>
      <c r="I16" s="1101"/>
      <c r="J16" s="1101"/>
      <c r="K16" s="1101"/>
      <c r="L16" s="1101"/>
      <c r="M16" s="1101"/>
      <c r="N16" s="1101"/>
      <c r="O16" s="1101"/>
      <c r="P16" s="1101"/>
      <c r="Q16" s="1101"/>
      <c r="R16" s="1102"/>
      <c r="S16" s="1101"/>
      <c r="T16" s="1101"/>
      <c r="U16" s="1101"/>
      <c r="V16" s="1101"/>
      <c r="W16" s="1101"/>
      <c r="X16" s="1101"/>
      <c r="Y16" s="1066"/>
      <c r="Z16"/>
    </row>
    <row r="17" spans="1:26">
      <c r="A17" s="1070"/>
      <c r="B17" s="317"/>
      <c r="C17" s="317"/>
      <c r="D17" s="318"/>
      <c r="E17" s="317"/>
      <c r="F17" s="317"/>
      <c r="G17" s="318"/>
      <c r="H17" s="317"/>
      <c r="I17" s="317"/>
      <c r="J17" s="318"/>
      <c r="K17" s="317"/>
      <c r="L17" s="317"/>
      <c r="M17" s="318"/>
      <c r="N17" s="317"/>
      <c r="O17" s="317"/>
      <c r="P17" s="318"/>
      <c r="Q17" s="317"/>
      <c r="R17" s="1103"/>
      <c r="S17" s="317"/>
      <c r="T17" s="317"/>
      <c r="U17" s="317"/>
      <c r="V17" s="317"/>
      <c r="W17" s="317"/>
      <c r="X17" s="317"/>
      <c r="Y17" s="318"/>
    </row>
    <row r="18" spans="1:26">
      <c r="A18" s="1104">
        <v>1</v>
      </c>
      <c r="B18" s="1105" t="s">
        <v>747</v>
      </c>
      <c r="C18" s="317"/>
      <c r="D18" s="318"/>
      <c r="E18" s="317"/>
      <c r="F18" s="1106">
        <f>SUM(F19:F23)</f>
        <v>3776.971</v>
      </c>
      <c r="G18" s="865"/>
      <c r="H18" s="1107"/>
      <c r="I18" s="1106">
        <f>SUM(I19:I23)</f>
        <v>4379</v>
      </c>
      <c r="J18" s="318"/>
      <c r="K18" s="317"/>
      <c r="L18" s="1108">
        <f>SUM(L19:L23)</f>
        <v>4404.7060000000001</v>
      </c>
      <c r="M18" s="318"/>
      <c r="N18" s="317"/>
      <c r="O18" s="317"/>
      <c r="P18" s="318"/>
      <c r="Q18" s="317"/>
      <c r="R18" s="1099" t="s">
        <v>748</v>
      </c>
      <c r="S18" s="317"/>
      <c r="T18" s="317"/>
      <c r="U18" s="317"/>
      <c r="V18" s="317"/>
      <c r="W18" s="317"/>
      <c r="X18" s="317"/>
      <c r="Y18" s="318"/>
    </row>
    <row r="19" spans="1:26">
      <c r="A19" s="1070">
        <v>1.1000000000000001</v>
      </c>
      <c r="B19" s="1109" t="s">
        <v>749</v>
      </c>
      <c r="C19" s="317"/>
      <c r="D19" s="318"/>
      <c r="E19" s="1108"/>
      <c r="F19" s="1106"/>
      <c r="G19" s="866"/>
      <c r="H19" s="1106"/>
      <c r="I19" s="1106"/>
      <c r="J19" s="867"/>
      <c r="K19" s="1108"/>
      <c r="L19" s="1108"/>
      <c r="M19" s="867"/>
      <c r="N19" s="1108"/>
      <c r="O19" s="1108"/>
      <c r="P19" s="318"/>
      <c r="Q19" s="317"/>
      <c r="R19" s="1099"/>
      <c r="S19" s="317"/>
      <c r="T19" s="317"/>
      <c r="U19" s="317"/>
      <c r="V19" s="317"/>
      <c r="W19" s="317"/>
      <c r="X19" s="317"/>
      <c r="Y19" s="318"/>
    </row>
    <row r="20" spans="1:26">
      <c r="A20" s="1070">
        <v>1.2</v>
      </c>
      <c r="B20" s="1109" t="s">
        <v>750</v>
      </c>
      <c r="C20" s="317"/>
      <c r="D20" s="318"/>
      <c r="E20" s="1108"/>
      <c r="F20" s="1106">
        <v>2736</v>
      </c>
      <c r="G20" s="866"/>
      <c r="H20" s="1106"/>
      <c r="I20" s="1106">
        <v>2736</v>
      </c>
      <c r="J20" s="867"/>
      <c r="K20" s="1108"/>
      <c r="L20" s="1108">
        <v>2736</v>
      </c>
      <c r="M20" s="867"/>
      <c r="N20" s="1108"/>
      <c r="O20" s="1110"/>
      <c r="P20" s="318"/>
      <c r="Q20" s="317"/>
      <c r="R20" s="1099" t="s">
        <v>748</v>
      </c>
      <c r="S20" s="317"/>
      <c r="T20" s="317"/>
      <c r="U20" s="317"/>
      <c r="V20" s="317"/>
      <c r="W20" s="317"/>
      <c r="X20" s="317"/>
      <c r="Y20" s="318"/>
    </row>
    <row r="21" spans="1:26">
      <c r="A21" s="1070">
        <v>1.3</v>
      </c>
      <c r="B21" s="1109" t="s">
        <v>751</v>
      </c>
      <c r="C21" s="317"/>
      <c r="D21" s="318"/>
      <c r="E21" s="1108"/>
      <c r="F21" s="1106"/>
      <c r="G21" s="866"/>
      <c r="H21" s="1106"/>
      <c r="I21" s="1106"/>
      <c r="J21" s="867"/>
      <c r="K21" s="1108"/>
      <c r="L21" s="1108"/>
      <c r="M21" s="867"/>
      <c r="N21" s="1108"/>
      <c r="O21" s="1108"/>
      <c r="P21" s="318"/>
      <c r="Q21" s="317"/>
      <c r="R21" s="1099"/>
      <c r="S21" s="317"/>
      <c r="T21" s="317"/>
      <c r="U21" s="317"/>
      <c r="V21" s="317"/>
      <c r="W21" s="317"/>
      <c r="X21" s="317"/>
      <c r="Y21" s="318"/>
    </row>
    <row r="22" spans="1:26">
      <c r="A22" s="1070">
        <v>1.4</v>
      </c>
      <c r="B22" s="1109" t="s">
        <v>752</v>
      </c>
      <c r="C22" s="317"/>
      <c r="D22" s="318"/>
      <c r="E22" s="1108"/>
      <c r="F22" s="1106">
        <v>1022</v>
      </c>
      <c r="G22" s="866"/>
      <c r="H22" s="1106"/>
      <c r="I22" s="1106">
        <v>1022</v>
      </c>
      <c r="J22" s="867"/>
      <c r="K22" s="1108"/>
      <c r="L22" s="1108">
        <v>1022</v>
      </c>
      <c r="M22" s="867"/>
      <c r="N22" s="1108"/>
      <c r="O22" s="1110"/>
      <c r="P22" s="318"/>
      <c r="Q22" s="317"/>
      <c r="R22" s="1099" t="s">
        <v>748</v>
      </c>
      <c r="S22" s="317"/>
      <c r="T22" s="317"/>
      <c r="U22" s="317"/>
      <c r="V22" s="317"/>
      <c r="W22" s="317"/>
      <c r="X22" s="317"/>
      <c r="Y22" s="318"/>
    </row>
    <row r="23" spans="1:26" ht="25.5" customHeight="1">
      <c r="A23" s="1070">
        <v>1.5</v>
      </c>
      <c r="B23" s="1109" t="s">
        <v>753</v>
      </c>
      <c r="C23" s="317"/>
      <c r="D23" s="318"/>
      <c r="E23" s="1108"/>
      <c r="F23" s="1106">
        <f>SUM(F24:F28)</f>
        <v>18.971</v>
      </c>
      <c r="G23" s="866"/>
      <c r="H23" s="1106"/>
      <c r="I23" s="1106">
        <f>SUM(I24:I28)</f>
        <v>621</v>
      </c>
      <c r="J23" s="867"/>
      <c r="K23" s="1108"/>
      <c r="L23" s="1108">
        <f>SUM(L24:L28)</f>
        <v>646.70600000000002</v>
      </c>
      <c r="M23" s="867"/>
      <c r="N23" s="1108"/>
      <c r="O23" s="1108">
        <v>6200</v>
      </c>
      <c r="P23" s="318"/>
      <c r="Q23" s="317"/>
      <c r="R23" s="1333" t="s">
        <v>754</v>
      </c>
      <c r="S23" s="1333"/>
      <c r="T23" s="1333"/>
      <c r="U23" s="1333"/>
      <c r="V23" s="1333"/>
      <c r="W23" s="1333"/>
      <c r="X23" s="1333"/>
      <c r="Y23" s="1334"/>
    </row>
    <row r="24" spans="1:26">
      <c r="A24" s="1070" t="s">
        <v>755</v>
      </c>
      <c r="B24" s="1111" t="s">
        <v>756</v>
      </c>
      <c r="C24" s="317"/>
      <c r="D24" s="318"/>
      <c r="E24" s="1108"/>
      <c r="F24" s="1106"/>
      <c r="G24" s="866"/>
      <c r="H24" s="1106"/>
      <c r="I24" s="1106"/>
      <c r="J24" s="867"/>
      <c r="K24" s="1108"/>
      <c r="L24" s="1108"/>
      <c r="M24" s="867"/>
      <c r="N24" s="1108"/>
      <c r="O24" s="1108"/>
      <c r="P24" s="318"/>
      <c r="Q24" s="317"/>
      <c r="R24" s="1103"/>
      <c r="S24" s="317"/>
      <c r="T24" s="317"/>
      <c r="U24" s="317"/>
      <c r="V24" s="317"/>
      <c r="W24" s="317"/>
      <c r="X24" s="317"/>
      <c r="Y24" s="318"/>
    </row>
    <row r="25" spans="1:26">
      <c r="A25" s="1070" t="s">
        <v>757</v>
      </c>
      <c r="B25" s="1111" t="s">
        <v>758</v>
      </c>
      <c r="C25" s="317"/>
      <c r="D25" s="318"/>
      <c r="E25" s="1108"/>
      <c r="F25" s="1106"/>
      <c r="G25" s="866"/>
      <c r="H25" s="1106"/>
      <c r="I25" s="1106"/>
      <c r="J25" s="867"/>
      <c r="K25" s="1108"/>
      <c r="L25" s="1108"/>
      <c r="M25" s="867"/>
      <c r="N25" s="1108"/>
      <c r="O25" s="1108"/>
      <c r="P25" s="318"/>
      <c r="Q25" s="317"/>
      <c r="R25" s="1099"/>
      <c r="S25" s="317"/>
      <c r="T25" s="317"/>
      <c r="U25" s="317"/>
      <c r="V25" s="317"/>
      <c r="W25" s="317"/>
      <c r="X25" s="317"/>
      <c r="Y25" s="318"/>
    </row>
    <row r="26" spans="1:26">
      <c r="A26" s="1070" t="s">
        <v>759</v>
      </c>
      <c r="B26" s="1111" t="s">
        <v>760</v>
      </c>
      <c r="C26" s="317"/>
      <c r="D26" s="318"/>
      <c r="E26" s="1108"/>
      <c r="F26" s="1106"/>
      <c r="G26" s="866"/>
      <c r="H26" s="1106"/>
      <c r="I26" s="1106"/>
      <c r="J26" s="867"/>
      <c r="K26" s="1108"/>
      <c r="L26" s="1108"/>
      <c r="M26" s="867"/>
      <c r="N26" s="1108"/>
      <c r="O26" s="1108"/>
      <c r="P26" s="318"/>
      <c r="Q26" s="317"/>
      <c r="R26" s="1099"/>
      <c r="S26" s="317"/>
      <c r="T26" s="317"/>
      <c r="U26" s="317"/>
      <c r="V26" s="317"/>
      <c r="W26" s="317"/>
      <c r="X26" s="317"/>
      <c r="Y26" s="318"/>
    </row>
    <row r="27" spans="1:26">
      <c r="A27" s="1070" t="s">
        <v>761</v>
      </c>
      <c r="B27" s="1111" t="s">
        <v>762</v>
      </c>
      <c r="C27" s="317"/>
      <c r="D27" s="318"/>
      <c r="E27" s="1108"/>
      <c r="F27" s="1106">
        <v>18.971</v>
      </c>
      <c r="G27" s="866"/>
      <c r="H27" s="1106"/>
      <c r="I27" s="1106">
        <v>112</v>
      </c>
      <c r="J27" s="867"/>
      <c r="K27" s="1108"/>
      <c r="L27" s="1108">
        <v>332.70600000000002</v>
      </c>
      <c r="M27" s="867"/>
      <c r="N27" s="1108"/>
      <c r="O27" s="1108"/>
      <c r="P27" s="318"/>
      <c r="Q27" s="317"/>
      <c r="R27" s="1112" t="s">
        <v>763</v>
      </c>
      <c r="S27" s="317"/>
      <c r="T27" s="317"/>
      <c r="U27" s="317"/>
      <c r="V27" s="317"/>
      <c r="W27" s="317"/>
      <c r="X27" s="317"/>
      <c r="Y27" s="318"/>
    </row>
    <row r="28" spans="1:26">
      <c r="A28" s="1070" t="s">
        <v>764</v>
      </c>
      <c r="B28" s="1111" t="s">
        <v>765</v>
      </c>
      <c r="C28" s="317"/>
      <c r="D28" s="318"/>
      <c r="E28" s="1108"/>
      <c r="F28" s="1106"/>
      <c r="G28" s="866"/>
      <c r="H28" s="1106"/>
      <c r="I28" s="1106">
        <v>509</v>
      </c>
      <c r="J28" s="867"/>
      <c r="K28" s="1108"/>
      <c r="L28" s="1108">
        <v>314</v>
      </c>
      <c r="M28" s="867"/>
      <c r="N28" s="1108"/>
      <c r="O28" s="1108"/>
      <c r="P28" s="318"/>
      <c r="Q28" s="317"/>
      <c r="R28" s="1112" t="s">
        <v>763</v>
      </c>
      <c r="S28" s="317"/>
      <c r="T28" s="317"/>
      <c r="U28" s="317"/>
      <c r="V28" s="317"/>
      <c r="W28" s="317"/>
      <c r="X28" s="317"/>
      <c r="Y28" s="318"/>
    </row>
    <row r="29" spans="1:26">
      <c r="A29" s="1070">
        <v>1.6</v>
      </c>
      <c r="B29" s="1109" t="s">
        <v>384</v>
      </c>
      <c r="C29" s="317"/>
      <c r="D29" s="318"/>
      <c r="E29" s="1108"/>
      <c r="F29" s="1108"/>
      <c r="G29" s="867"/>
      <c r="H29" s="1108"/>
      <c r="I29" s="1108"/>
      <c r="J29" s="867"/>
      <c r="K29" s="1108"/>
      <c r="L29" s="1108"/>
      <c r="M29" s="867"/>
      <c r="N29" s="1108"/>
      <c r="O29" s="1108"/>
      <c r="P29" s="318"/>
      <c r="Q29" s="317"/>
      <c r="R29" s="1099"/>
      <c r="S29" s="317"/>
      <c r="T29" s="317"/>
      <c r="U29" s="317"/>
      <c r="V29" s="317"/>
      <c r="W29" s="317"/>
      <c r="X29" s="317"/>
      <c r="Y29" s="318"/>
    </row>
    <row r="30" spans="1:26">
      <c r="A30" s="1070"/>
      <c r="B30" s="317"/>
      <c r="C30" s="317"/>
      <c r="D30" s="318"/>
      <c r="E30" s="1108"/>
      <c r="F30" s="1108"/>
      <c r="G30" s="867"/>
      <c r="H30" s="1108"/>
      <c r="I30" s="1108"/>
      <c r="J30" s="867"/>
      <c r="K30" s="1108"/>
      <c r="L30" s="1108"/>
      <c r="M30" s="867"/>
      <c r="N30" s="1108"/>
      <c r="O30" s="1108"/>
      <c r="P30" s="318"/>
      <c r="Q30" s="317"/>
      <c r="R30" s="1099"/>
      <c r="S30" s="317"/>
      <c r="T30" s="317"/>
      <c r="U30" s="317"/>
      <c r="V30" s="317"/>
      <c r="W30" s="317"/>
      <c r="X30" s="317"/>
      <c r="Y30" s="318"/>
    </row>
    <row r="31" spans="1:26" s="871" customFormat="1" collapsed="1">
      <c r="A31" s="1113" t="s">
        <v>766</v>
      </c>
      <c r="B31" s="1114"/>
      <c r="C31" s="1115"/>
      <c r="D31" s="1115"/>
      <c r="E31" s="1116"/>
      <c r="F31" s="1116"/>
      <c r="G31" s="1116"/>
      <c r="H31" s="1116"/>
      <c r="I31" s="1116"/>
      <c r="J31" s="1116"/>
      <c r="K31" s="1116"/>
      <c r="L31" s="1116"/>
      <c r="M31" s="1116"/>
      <c r="N31" s="1116"/>
      <c r="O31" s="1116"/>
      <c r="P31" s="1116"/>
      <c r="Q31" s="1115"/>
      <c r="R31" s="1117"/>
      <c r="S31" s="1115"/>
      <c r="T31" s="1115"/>
      <c r="U31" s="1115"/>
      <c r="V31" s="1115"/>
      <c r="W31" s="1115"/>
      <c r="X31" s="1115"/>
      <c r="Y31" s="1118"/>
      <c r="Z31"/>
    </row>
    <row r="32" spans="1:26" hidden="1" outlineLevel="1">
      <c r="A32" s="1104">
        <v>2</v>
      </c>
      <c r="B32" s="1105" t="s">
        <v>767</v>
      </c>
      <c r="C32" s="317"/>
      <c r="D32" s="318"/>
      <c r="E32" s="1108"/>
      <c r="F32" s="1108"/>
      <c r="G32" s="867"/>
      <c r="H32" s="1108"/>
      <c r="I32" s="1108"/>
      <c r="J32" s="867"/>
      <c r="K32" s="1108"/>
      <c r="L32" s="1108"/>
      <c r="M32" s="867"/>
      <c r="N32" s="1108"/>
      <c r="O32" s="1108"/>
      <c r="P32" s="318"/>
      <c r="Q32" s="317"/>
      <c r="R32" s="1103"/>
      <c r="S32" s="317"/>
      <c r="T32" s="317"/>
      <c r="U32" s="317"/>
      <c r="V32" s="317"/>
      <c r="W32" s="317"/>
      <c r="X32" s="317"/>
      <c r="Y32" s="318"/>
    </row>
    <row r="33" spans="1:26" hidden="1" outlineLevel="1">
      <c r="A33" s="1070">
        <v>2.1</v>
      </c>
      <c r="B33" s="1109" t="s">
        <v>749</v>
      </c>
      <c r="C33" s="317"/>
      <c r="D33" s="318"/>
      <c r="E33" s="1108"/>
      <c r="F33" s="1108"/>
      <c r="G33" s="867"/>
      <c r="H33" s="1108"/>
      <c r="I33" s="1108"/>
      <c r="J33" s="867"/>
      <c r="K33" s="1108"/>
      <c r="L33" s="1108"/>
      <c r="M33" s="867"/>
      <c r="N33" s="1108"/>
      <c r="O33" s="1108"/>
      <c r="P33" s="318"/>
      <c r="Q33" s="317"/>
      <c r="R33" s="1099"/>
      <c r="S33" s="317"/>
      <c r="T33" s="317"/>
      <c r="U33" s="317"/>
      <c r="V33" s="317"/>
      <c r="W33" s="317"/>
      <c r="X33" s="317"/>
      <c r="Y33" s="318"/>
    </row>
    <row r="34" spans="1:26" hidden="1" outlineLevel="1">
      <c r="A34" s="1070">
        <v>2.2000000000000002</v>
      </c>
      <c r="B34" s="1109" t="s">
        <v>750</v>
      </c>
      <c r="C34" s="317"/>
      <c r="D34" s="318"/>
      <c r="E34" s="1108"/>
      <c r="F34" s="1108"/>
      <c r="G34" s="867"/>
      <c r="H34" s="1108"/>
      <c r="I34" s="1108"/>
      <c r="J34" s="867"/>
      <c r="K34" s="1108"/>
      <c r="L34" s="1108"/>
      <c r="M34" s="867"/>
      <c r="N34" s="1108"/>
      <c r="O34" s="1108"/>
      <c r="P34" s="318"/>
      <c r="Q34" s="317"/>
      <c r="R34" s="1099"/>
      <c r="S34" s="317"/>
      <c r="T34" s="317"/>
      <c r="U34" s="317"/>
      <c r="V34" s="317"/>
      <c r="W34" s="317"/>
      <c r="X34" s="317"/>
      <c r="Y34" s="318"/>
    </row>
    <row r="35" spans="1:26" hidden="1" outlineLevel="1">
      <c r="A35" s="1070">
        <v>2.2999999999999998</v>
      </c>
      <c r="B35" s="1109" t="s">
        <v>751</v>
      </c>
      <c r="C35" s="317"/>
      <c r="D35" s="318"/>
      <c r="E35" s="1108"/>
      <c r="F35" s="1108"/>
      <c r="G35" s="867"/>
      <c r="H35" s="1108"/>
      <c r="I35" s="1108"/>
      <c r="J35" s="867"/>
      <c r="K35" s="1108"/>
      <c r="L35" s="1108"/>
      <c r="M35" s="867"/>
      <c r="N35" s="1108"/>
      <c r="O35" s="1108"/>
      <c r="P35" s="318"/>
      <c r="Q35" s="317"/>
      <c r="R35" s="1099"/>
      <c r="S35" s="317"/>
      <c r="T35" s="317"/>
      <c r="U35" s="317"/>
      <c r="V35" s="317"/>
      <c r="W35" s="317"/>
      <c r="X35" s="317"/>
      <c r="Y35" s="318"/>
    </row>
    <row r="36" spans="1:26" hidden="1" outlineLevel="1">
      <c r="A36" s="1070">
        <v>2.4</v>
      </c>
      <c r="B36" s="1109" t="s">
        <v>752</v>
      </c>
      <c r="C36" s="317"/>
      <c r="D36" s="318"/>
      <c r="E36" s="1108"/>
      <c r="F36" s="1108"/>
      <c r="G36" s="867"/>
      <c r="H36" s="1108"/>
      <c r="I36" s="1108"/>
      <c r="J36" s="867"/>
      <c r="K36" s="1108"/>
      <c r="L36" s="1108"/>
      <c r="M36" s="867"/>
      <c r="N36" s="1108"/>
      <c r="O36" s="1108"/>
      <c r="P36" s="318"/>
      <c r="Q36" s="317"/>
      <c r="R36" s="1099"/>
      <c r="S36" s="317"/>
      <c r="T36" s="317"/>
      <c r="U36" s="317"/>
      <c r="V36" s="317"/>
      <c r="W36" s="317"/>
      <c r="X36" s="317"/>
      <c r="Y36" s="318"/>
    </row>
    <row r="37" spans="1:26" hidden="1" outlineLevel="1">
      <c r="A37" s="1070">
        <v>2.5</v>
      </c>
      <c r="B37" s="1109" t="s">
        <v>753</v>
      </c>
      <c r="C37" s="317"/>
      <c r="D37" s="318"/>
      <c r="E37" s="1108"/>
      <c r="F37" s="1108"/>
      <c r="G37" s="867"/>
      <c r="H37" s="1108"/>
      <c r="I37" s="1108"/>
      <c r="J37" s="867"/>
      <c r="K37" s="1108"/>
      <c r="L37" s="1108"/>
      <c r="M37" s="867"/>
      <c r="N37" s="1108"/>
      <c r="O37" s="1108"/>
      <c r="P37" s="318"/>
      <c r="Q37" s="317"/>
      <c r="R37" s="1099"/>
      <c r="S37" s="317"/>
      <c r="T37" s="317"/>
      <c r="U37" s="317"/>
      <c r="V37" s="317"/>
      <c r="W37" s="317"/>
      <c r="X37" s="317"/>
      <c r="Y37" s="318"/>
    </row>
    <row r="38" spans="1:26" hidden="1" outlineLevel="1">
      <c r="A38" s="1070" t="s">
        <v>768</v>
      </c>
      <c r="B38" s="1111" t="s">
        <v>756</v>
      </c>
      <c r="C38" s="317"/>
      <c r="D38" s="318"/>
      <c r="E38" s="1108"/>
      <c r="F38" s="1108"/>
      <c r="G38" s="867"/>
      <c r="H38" s="1108"/>
      <c r="I38" s="1108"/>
      <c r="J38" s="867"/>
      <c r="K38" s="1108"/>
      <c r="L38" s="1108"/>
      <c r="M38" s="867"/>
      <c r="N38" s="1108"/>
      <c r="O38" s="1108"/>
      <c r="P38" s="318"/>
      <c r="Q38" s="317"/>
      <c r="R38" s="1099"/>
      <c r="S38" s="317"/>
      <c r="T38" s="317"/>
      <c r="U38" s="317"/>
      <c r="V38" s="317"/>
      <c r="W38" s="317"/>
      <c r="X38" s="317"/>
      <c r="Y38" s="318"/>
    </row>
    <row r="39" spans="1:26" hidden="1" outlineLevel="1">
      <c r="A39" s="1070" t="s">
        <v>769</v>
      </c>
      <c r="B39" s="1111" t="s">
        <v>758</v>
      </c>
      <c r="C39" s="317"/>
      <c r="D39" s="318"/>
      <c r="E39" s="1108"/>
      <c r="F39" s="1108"/>
      <c r="G39" s="867"/>
      <c r="H39" s="1108"/>
      <c r="I39" s="1108"/>
      <c r="J39" s="867"/>
      <c r="K39" s="1108"/>
      <c r="L39" s="1108"/>
      <c r="M39" s="867"/>
      <c r="N39" s="1108"/>
      <c r="O39" s="1108"/>
      <c r="P39" s="318"/>
      <c r="Q39" s="317"/>
      <c r="R39" s="1099"/>
      <c r="S39" s="317"/>
      <c r="T39" s="317"/>
      <c r="U39" s="317"/>
      <c r="V39" s="317"/>
      <c r="W39" s="317"/>
      <c r="X39" s="317"/>
      <c r="Y39" s="318"/>
    </row>
    <row r="40" spans="1:26" hidden="1" outlineLevel="1">
      <c r="A40" s="1070" t="s">
        <v>770</v>
      </c>
      <c r="B40" s="1111" t="s">
        <v>760</v>
      </c>
      <c r="C40" s="317"/>
      <c r="D40" s="318"/>
      <c r="E40" s="1108"/>
      <c r="F40" s="1108"/>
      <c r="G40" s="867"/>
      <c r="H40" s="1108"/>
      <c r="I40" s="1108"/>
      <c r="J40" s="867"/>
      <c r="K40" s="1108"/>
      <c r="L40" s="1108"/>
      <c r="M40" s="867"/>
      <c r="N40" s="1108"/>
      <c r="O40" s="1108"/>
      <c r="P40" s="318"/>
      <c r="Q40" s="317"/>
      <c r="R40" s="1099"/>
      <c r="S40" s="317"/>
      <c r="T40" s="317"/>
      <c r="U40" s="317"/>
      <c r="V40" s="317"/>
      <c r="W40" s="317"/>
      <c r="X40" s="317"/>
      <c r="Y40" s="318"/>
    </row>
    <row r="41" spans="1:26" hidden="1" outlineLevel="1">
      <c r="A41" s="1070" t="s">
        <v>771</v>
      </c>
      <c r="B41" s="1111" t="s">
        <v>762</v>
      </c>
      <c r="C41" s="317"/>
      <c r="D41" s="318"/>
      <c r="E41" s="1108"/>
      <c r="F41" s="1108"/>
      <c r="G41" s="867"/>
      <c r="H41" s="1108"/>
      <c r="I41" s="1108"/>
      <c r="J41" s="867"/>
      <c r="K41" s="1108"/>
      <c r="L41" s="1108"/>
      <c r="M41" s="867"/>
      <c r="N41" s="1108"/>
      <c r="O41" s="1108"/>
      <c r="P41" s="318"/>
      <c r="Q41" s="317"/>
      <c r="R41" s="1099"/>
      <c r="S41" s="317"/>
      <c r="T41" s="317"/>
      <c r="U41" s="317"/>
      <c r="V41" s="317"/>
      <c r="W41" s="317"/>
      <c r="X41" s="317"/>
      <c r="Y41" s="318"/>
    </row>
    <row r="42" spans="1:26" hidden="1" outlineLevel="1">
      <c r="A42" s="1070" t="s">
        <v>772</v>
      </c>
      <c r="B42" s="1111" t="s">
        <v>765</v>
      </c>
      <c r="C42" s="317"/>
      <c r="D42" s="318"/>
      <c r="E42" s="1108"/>
      <c r="F42" s="1108"/>
      <c r="G42" s="867"/>
      <c r="H42" s="1108"/>
      <c r="I42" s="1108"/>
      <c r="J42" s="867"/>
      <c r="K42" s="1108"/>
      <c r="L42" s="1108"/>
      <c r="M42" s="867"/>
      <c r="N42" s="1108"/>
      <c r="O42" s="1108"/>
      <c r="P42" s="318"/>
      <c r="Q42" s="317"/>
      <c r="R42" s="1099"/>
      <c r="S42" s="317"/>
      <c r="T42" s="317"/>
      <c r="U42" s="317"/>
      <c r="V42" s="317"/>
      <c r="W42" s="317"/>
      <c r="X42" s="317"/>
      <c r="Y42" s="318"/>
    </row>
    <row r="43" spans="1:26" hidden="1" outlineLevel="1">
      <c r="A43" s="1070">
        <v>2.6</v>
      </c>
      <c r="B43" s="1109" t="s">
        <v>384</v>
      </c>
      <c r="C43" s="317"/>
      <c r="D43" s="318"/>
      <c r="E43" s="1108"/>
      <c r="F43" s="1108"/>
      <c r="G43" s="867"/>
      <c r="H43" s="1108"/>
      <c r="I43" s="1108"/>
      <c r="J43" s="867"/>
      <c r="K43" s="1108"/>
      <c r="L43" s="1108"/>
      <c r="M43" s="867"/>
      <c r="N43" s="1108"/>
      <c r="O43" s="1108"/>
      <c r="P43" s="318"/>
      <c r="Q43" s="317"/>
      <c r="R43" s="1099"/>
      <c r="S43" s="317"/>
      <c r="T43" s="317"/>
      <c r="U43" s="317"/>
      <c r="V43" s="317"/>
      <c r="W43" s="317"/>
      <c r="X43" s="317"/>
      <c r="Y43" s="318"/>
    </row>
    <row r="44" spans="1:26">
      <c r="A44" s="1070"/>
      <c r="B44" s="317"/>
      <c r="C44" s="317"/>
      <c r="D44" s="318"/>
      <c r="E44" s="1108"/>
      <c r="F44" s="1108"/>
      <c r="G44" s="867"/>
      <c r="H44" s="1108"/>
      <c r="I44" s="1108"/>
      <c r="J44" s="867"/>
      <c r="K44" s="1108"/>
      <c r="L44" s="1108"/>
      <c r="M44" s="867"/>
      <c r="N44" s="1108"/>
      <c r="O44" s="1108"/>
      <c r="P44" s="318"/>
      <c r="Q44" s="317"/>
      <c r="R44" s="1099"/>
      <c r="S44" s="317"/>
      <c r="T44" s="317"/>
      <c r="U44" s="317"/>
      <c r="V44" s="317"/>
      <c r="W44" s="317"/>
      <c r="X44" s="317"/>
      <c r="Y44" s="318"/>
    </row>
    <row r="45" spans="1:26" s="871" customFormat="1" collapsed="1">
      <c r="A45" s="1113" t="s">
        <v>766</v>
      </c>
      <c r="B45" s="1114"/>
      <c r="C45" s="1115"/>
      <c r="D45" s="1115"/>
      <c r="E45" s="1116"/>
      <c r="F45" s="1116"/>
      <c r="G45" s="1116"/>
      <c r="H45" s="1116"/>
      <c r="I45" s="1116"/>
      <c r="J45" s="1116"/>
      <c r="K45" s="1116"/>
      <c r="L45" s="1116"/>
      <c r="M45" s="1116"/>
      <c r="N45" s="1116"/>
      <c r="O45" s="1116"/>
      <c r="P45" s="1116"/>
      <c r="Q45" s="1115"/>
      <c r="R45" s="1117"/>
      <c r="S45" s="1115"/>
      <c r="T45" s="1115"/>
      <c r="U45" s="1115"/>
      <c r="V45" s="1115"/>
      <c r="W45" s="1115"/>
      <c r="X45" s="1115"/>
      <c r="Y45" s="1118"/>
      <c r="Z45"/>
    </row>
    <row r="46" spans="1:26" hidden="1" outlineLevel="1">
      <c r="A46" s="1070"/>
      <c r="B46" s="317"/>
      <c r="C46" s="317"/>
      <c r="D46" s="318"/>
      <c r="E46" s="1108"/>
      <c r="F46" s="1108"/>
      <c r="G46" s="867"/>
      <c r="H46" s="1108"/>
      <c r="I46" s="1108"/>
      <c r="J46" s="867"/>
      <c r="K46" s="1108"/>
      <c r="L46" s="1108"/>
      <c r="M46" s="867"/>
      <c r="N46" s="1108"/>
      <c r="O46" s="1108"/>
      <c r="P46" s="318"/>
      <c r="Q46" s="317"/>
      <c r="R46" s="1099"/>
      <c r="S46" s="317"/>
      <c r="T46" s="317"/>
      <c r="U46" s="317"/>
      <c r="V46" s="317"/>
      <c r="W46" s="317"/>
      <c r="X46" s="317"/>
      <c r="Y46" s="318"/>
    </row>
    <row r="47" spans="1:26" hidden="1" outlineLevel="1">
      <c r="A47" s="1104" t="s">
        <v>773</v>
      </c>
      <c r="B47" s="1105" t="s">
        <v>774</v>
      </c>
      <c r="C47" s="317"/>
      <c r="D47" s="318"/>
      <c r="E47" s="1108"/>
      <c r="F47" s="1106">
        <f>SUM(F48:F52)</f>
        <v>3925673</v>
      </c>
      <c r="G47" s="866"/>
      <c r="H47" s="1106"/>
      <c r="I47" s="1106">
        <f>I49+I51+I52</f>
        <v>6792376</v>
      </c>
      <c r="J47" s="866"/>
      <c r="K47" s="1106"/>
      <c r="L47" s="1106">
        <f>L49+L51+L52</f>
        <v>7467769</v>
      </c>
      <c r="M47" s="867"/>
      <c r="N47" s="1108"/>
      <c r="O47" s="1106"/>
      <c r="P47" s="318"/>
      <c r="Q47" s="317"/>
      <c r="R47" s="1099" t="s">
        <v>748</v>
      </c>
      <c r="S47" s="317"/>
      <c r="T47" s="317"/>
      <c r="U47" s="317"/>
      <c r="V47" s="317"/>
      <c r="W47" s="317"/>
      <c r="X47" s="317"/>
      <c r="Y47" s="318"/>
    </row>
    <row r="48" spans="1:26" hidden="1" outlineLevel="1">
      <c r="A48" s="1070" t="s">
        <v>775</v>
      </c>
      <c r="B48" s="1109" t="s">
        <v>749</v>
      </c>
      <c r="C48" s="317"/>
      <c r="D48" s="318"/>
      <c r="E48" s="1108"/>
      <c r="F48" s="1106"/>
      <c r="G48" s="866"/>
      <c r="H48" s="1106"/>
      <c r="I48" s="1106"/>
      <c r="J48" s="866"/>
      <c r="K48" s="1106"/>
      <c r="L48" s="1106"/>
      <c r="M48" s="867"/>
      <c r="N48" s="1108"/>
      <c r="O48" s="1106"/>
      <c r="P48" s="318"/>
      <c r="Q48" s="317"/>
      <c r="R48" s="1099"/>
      <c r="S48" s="317"/>
      <c r="T48" s="317"/>
      <c r="U48" s="317"/>
      <c r="V48" s="317"/>
      <c r="W48" s="317"/>
      <c r="X48" s="317"/>
      <c r="Y48" s="318"/>
    </row>
    <row r="49" spans="1:25" hidden="1" outlineLevel="1">
      <c r="A49" s="1070" t="s">
        <v>776</v>
      </c>
      <c r="B49" s="1109" t="s">
        <v>750</v>
      </c>
      <c r="C49" s="317"/>
      <c r="D49" s="318"/>
      <c r="E49" s="1108"/>
      <c r="F49" s="1106">
        <v>3716338</v>
      </c>
      <c r="G49" s="866"/>
      <c r="H49" s="1106"/>
      <c r="I49" s="1106">
        <v>4930307</v>
      </c>
      <c r="J49" s="866"/>
      <c r="K49" s="1106"/>
      <c r="L49" s="1106">
        <v>5690831.5999999996</v>
      </c>
      <c r="M49" s="867"/>
      <c r="N49" s="1108"/>
      <c r="O49" s="1106"/>
      <c r="P49" s="318"/>
      <c r="Q49" s="317"/>
      <c r="R49" s="1099" t="s">
        <v>748</v>
      </c>
      <c r="S49" s="317"/>
      <c r="T49" s="317"/>
      <c r="U49" s="317"/>
      <c r="V49" s="317"/>
      <c r="W49" s="317"/>
      <c r="X49" s="317"/>
      <c r="Y49" s="318"/>
    </row>
    <row r="50" spans="1:25" hidden="1" outlineLevel="1">
      <c r="A50" s="1070" t="s">
        <v>777</v>
      </c>
      <c r="B50" s="1109" t="s">
        <v>751</v>
      </c>
      <c r="C50" s="317"/>
      <c r="D50" s="318"/>
      <c r="E50" s="1108"/>
      <c r="F50" s="1106"/>
      <c r="G50" s="866"/>
      <c r="H50" s="1106"/>
      <c r="I50" s="1106"/>
      <c r="J50" s="866"/>
      <c r="K50" s="1106"/>
      <c r="L50" s="1106"/>
      <c r="M50" s="867"/>
      <c r="N50" s="1108"/>
      <c r="O50" s="1106"/>
      <c r="P50" s="318"/>
      <c r="Q50" s="317"/>
      <c r="R50" s="1099"/>
      <c r="S50" s="317"/>
      <c r="T50" s="317"/>
      <c r="U50" s="317"/>
      <c r="V50" s="317"/>
      <c r="W50" s="317"/>
      <c r="X50" s="317"/>
      <c r="Y50" s="318"/>
    </row>
    <row r="51" spans="1:25" hidden="1" outlineLevel="1">
      <c r="A51" s="1070" t="s">
        <v>778</v>
      </c>
      <c r="B51" s="1109" t="s">
        <v>752</v>
      </c>
      <c r="C51" s="317"/>
      <c r="D51" s="318"/>
      <c r="E51" s="1108"/>
      <c r="F51" s="1106">
        <v>188033</v>
      </c>
      <c r="G51" s="866"/>
      <c r="H51" s="1106"/>
      <c r="I51" s="1106">
        <v>169069</v>
      </c>
      <c r="J51" s="866"/>
      <c r="K51" s="1106"/>
      <c r="L51" s="1106">
        <v>531001.4</v>
      </c>
      <c r="M51" s="867"/>
      <c r="N51" s="1108"/>
      <c r="O51" s="1106"/>
      <c r="P51" s="318"/>
      <c r="Q51" s="317"/>
      <c r="R51" s="1099" t="s">
        <v>748</v>
      </c>
      <c r="S51" s="317"/>
      <c r="T51" s="317"/>
      <c r="U51" s="317"/>
      <c r="V51" s="317"/>
      <c r="W51" s="317"/>
      <c r="X51" s="317"/>
      <c r="Y51" s="318"/>
    </row>
    <row r="52" spans="1:25" hidden="1" outlineLevel="1">
      <c r="A52" s="1070" t="s">
        <v>779</v>
      </c>
      <c r="B52" s="1109" t="s">
        <v>753</v>
      </c>
      <c r="C52" s="317"/>
      <c r="D52" s="318"/>
      <c r="E52" s="1108"/>
      <c r="F52" s="1106">
        <f>F56+F57</f>
        <v>21302</v>
      </c>
      <c r="G52" s="866"/>
      <c r="H52" s="1106"/>
      <c r="I52" s="1106">
        <f>I56+I57</f>
        <v>1693000</v>
      </c>
      <c r="J52" s="866"/>
      <c r="K52" s="1106"/>
      <c r="L52" s="1106">
        <f>L56+L57</f>
        <v>1245936</v>
      </c>
      <c r="M52" s="867"/>
      <c r="N52" s="1108"/>
      <c r="O52" s="1106"/>
      <c r="P52" s="318"/>
      <c r="Q52" s="317"/>
      <c r="R52" s="1099" t="s">
        <v>748</v>
      </c>
      <c r="S52" s="317"/>
      <c r="T52" s="317"/>
      <c r="U52" s="317"/>
      <c r="V52" s="317"/>
      <c r="W52" s="317"/>
      <c r="X52" s="317"/>
      <c r="Y52" s="318"/>
    </row>
    <row r="53" spans="1:25" hidden="1" outlineLevel="1">
      <c r="A53" s="1070" t="s">
        <v>780</v>
      </c>
      <c r="B53" s="1111" t="s">
        <v>756</v>
      </c>
      <c r="C53" s="317"/>
      <c r="D53" s="318"/>
      <c r="E53" s="1108"/>
      <c r="F53" s="1106"/>
      <c r="G53" s="866"/>
      <c r="H53" s="1106"/>
      <c r="I53" s="1106"/>
      <c r="J53" s="866"/>
      <c r="K53" s="1106"/>
      <c r="L53" s="1106"/>
      <c r="M53" s="867"/>
      <c r="N53" s="1108"/>
      <c r="O53" s="1106"/>
      <c r="P53" s="318"/>
      <c r="Q53" s="317"/>
      <c r="R53" s="1099"/>
      <c r="S53" s="317"/>
      <c r="T53" s="317"/>
      <c r="U53" s="317"/>
      <c r="V53" s="317"/>
      <c r="W53" s="317"/>
      <c r="X53" s="317"/>
      <c r="Y53" s="318"/>
    </row>
    <row r="54" spans="1:25" hidden="1" outlineLevel="1">
      <c r="A54" s="1070" t="s">
        <v>781</v>
      </c>
      <c r="B54" s="1111" t="s">
        <v>758</v>
      </c>
      <c r="C54" s="317"/>
      <c r="D54" s="318"/>
      <c r="E54" s="1108"/>
      <c r="F54" s="1106"/>
      <c r="G54" s="866"/>
      <c r="H54" s="1106"/>
      <c r="I54" s="1106"/>
      <c r="J54" s="866"/>
      <c r="K54" s="1106"/>
      <c r="L54" s="1106"/>
      <c r="M54" s="867"/>
      <c r="N54" s="1108"/>
      <c r="O54" s="1106"/>
      <c r="P54" s="318"/>
      <c r="Q54" s="317"/>
      <c r="R54" s="1099"/>
      <c r="S54" s="317"/>
      <c r="T54" s="317"/>
      <c r="U54" s="317"/>
      <c r="V54" s="317"/>
      <c r="W54" s="317"/>
      <c r="X54" s="317"/>
      <c r="Y54" s="318"/>
    </row>
    <row r="55" spans="1:25" hidden="1" outlineLevel="1">
      <c r="A55" s="1070" t="s">
        <v>782</v>
      </c>
      <c r="B55" s="1111" t="s">
        <v>760</v>
      </c>
      <c r="C55" s="317"/>
      <c r="D55" s="318"/>
      <c r="E55" s="1108"/>
      <c r="F55" s="1106"/>
      <c r="G55" s="866"/>
      <c r="H55" s="1106"/>
      <c r="I55" s="1106"/>
      <c r="J55" s="866"/>
      <c r="K55" s="1106"/>
      <c r="L55" s="1106"/>
      <c r="M55" s="867"/>
      <c r="N55" s="1108"/>
      <c r="O55" s="1106"/>
      <c r="P55" s="318"/>
      <c r="Q55" s="317"/>
      <c r="R55" s="1099"/>
      <c r="S55" s="317"/>
      <c r="T55" s="317"/>
      <c r="U55" s="317"/>
      <c r="V55" s="317"/>
      <c r="W55" s="317"/>
      <c r="X55" s="317"/>
      <c r="Y55" s="318"/>
    </row>
    <row r="56" spans="1:25" hidden="1" outlineLevel="1">
      <c r="A56" s="1070" t="s">
        <v>783</v>
      </c>
      <c r="B56" s="1111" t="s">
        <v>762</v>
      </c>
      <c r="C56" s="317"/>
      <c r="D56" s="318"/>
      <c r="E56" s="1108"/>
      <c r="F56" s="1106">
        <v>21302</v>
      </c>
      <c r="G56" s="866"/>
      <c r="H56" s="1106"/>
      <c r="I56" s="1106">
        <v>128000</v>
      </c>
      <c r="J56" s="866"/>
      <c r="K56" s="1106"/>
      <c r="L56" s="1106">
        <v>253693</v>
      </c>
      <c r="M56" s="867"/>
      <c r="N56" s="1108"/>
      <c r="O56" s="1106"/>
      <c r="P56" s="318"/>
      <c r="Q56" s="317"/>
      <c r="R56" s="1099" t="s">
        <v>748</v>
      </c>
      <c r="S56" s="317"/>
      <c r="T56" s="317"/>
      <c r="U56" s="317"/>
      <c r="V56" s="317"/>
      <c r="W56" s="317"/>
      <c r="X56" s="317"/>
      <c r="Y56" s="318"/>
    </row>
    <row r="57" spans="1:25" hidden="1" outlineLevel="1">
      <c r="A57" s="1070" t="s">
        <v>784</v>
      </c>
      <c r="B57" s="1111" t="s">
        <v>765</v>
      </c>
      <c r="C57" s="317"/>
      <c r="D57" s="318"/>
      <c r="E57" s="1108"/>
      <c r="F57" s="1106"/>
      <c r="G57" s="866"/>
      <c r="H57" s="1106"/>
      <c r="I57" s="1106">
        <v>1565000</v>
      </c>
      <c r="J57" s="866"/>
      <c r="K57" s="1106"/>
      <c r="L57" s="1106">
        <v>992243</v>
      </c>
      <c r="M57" s="867"/>
      <c r="N57" s="1108"/>
      <c r="O57" s="1106"/>
      <c r="P57" s="318"/>
      <c r="Q57" s="317"/>
      <c r="R57" s="1099" t="s">
        <v>748</v>
      </c>
      <c r="S57" s="317"/>
      <c r="T57" s="317"/>
      <c r="U57" s="317"/>
      <c r="V57" s="317"/>
      <c r="W57" s="317"/>
      <c r="X57" s="317"/>
      <c r="Y57" s="318"/>
    </row>
    <row r="58" spans="1:25" hidden="1" outlineLevel="1">
      <c r="A58" s="1070" t="s">
        <v>785</v>
      </c>
      <c r="B58" s="1109" t="s">
        <v>384</v>
      </c>
      <c r="C58" s="317"/>
      <c r="D58" s="318"/>
      <c r="E58" s="1108"/>
      <c r="F58" s="1108"/>
      <c r="G58" s="867"/>
      <c r="H58" s="1108"/>
      <c r="I58" s="1108"/>
      <c r="J58" s="867"/>
      <c r="K58" s="1108"/>
      <c r="L58" s="1108"/>
      <c r="M58" s="867"/>
      <c r="N58" s="1108"/>
      <c r="O58" s="1106"/>
      <c r="P58" s="318"/>
      <c r="Q58" s="317"/>
      <c r="R58" s="1099"/>
      <c r="S58" s="317"/>
      <c r="T58" s="317"/>
      <c r="U58" s="317"/>
      <c r="V58" s="317"/>
      <c r="W58" s="317"/>
      <c r="X58" s="317"/>
      <c r="Y58" s="318"/>
    </row>
    <row r="59" spans="1:25" hidden="1" outlineLevel="1">
      <c r="A59" s="1070"/>
      <c r="B59" s="317"/>
      <c r="C59" s="317"/>
      <c r="D59" s="318"/>
      <c r="E59" s="1108"/>
      <c r="F59" s="1108"/>
      <c r="G59" s="867"/>
      <c r="H59" s="1108"/>
      <c r="I59" s="1108"/>
      <c r="J59" s="867"/>
      <c r="K59" s="1108"/>
      <c r="L59" s="1108"/>
      <c r="M59" s="867"/>
      <c r="N59" s="1108"/>
      <c r="O59" s="1108"/>
      <c r="P59" s="318"/>
      <c r="Q59" s="317"/>
      <c r="R59" s="1099"/>
      <c r="S59" s="317"/>
      <c r="T59" s="317"/>
      <c r="U59" s="317"/>
      <c r="V59" s="317"/>
      <c r="W59" s="317"/>
      <c r="X59" s="317"/>
      <c r="Y59" s="318"/>
    </row>
    <row r="60" spans="1:25" hidden="1" outlineLevel="1">
      <c r="A60" s="1104" t="s">
        <v>786</v>
      </c>
      <c r="B60" s="1105" t="s">
        <v>787</v>
      </c>
      <c r="C60" s="317"/>
      <c r="D60" s="318"/>
      <c r="E60" s="1106"/>
      <c r="F60" s="1106"/>
      <c r="G60" s="867"/>
      <c r="H60" s="1108"/>
      <c r="I60" s="1106"/>
      <c r="J60" s="867"/>
      <c r="K60" s="1108"/>
      <c r="L60" s="1106"/>
      <c r="M60" s="867"/>
      <c r="N60" s="1108"/>
      <c r="O60" s="1108"/>
      <c r="P60" s="318"/>
      <c r="Q60" s="317"/>
      <c r="R60" s="1099" t="s">
        <v>788</v>
      </c>
      <c r="S60" s="317"/>
      <c r="T60" s="317"/>
      <c r="U60" s="317"/>
      <c r="V60" s="317"/>
      <c r="W60" s="317"/>
      <c r="X60" s="317"/>
      <c r="Y60" s="318"/>
    </row>
    <row r="61" spans="1:25" hidden="1" outlineLevel="1">
      <c r="A61" s="1070" t="s">
        <v>789</v>
      </c>
      <c r="B61" s="1109" t="s">
        <v>749</v>
      </c>
      <c r="C61" s="317"/>
      <c r="D61" s="318"/>
      <c r="E61" s="1108"/>
      <c r="F61" s="1119">
        <v>661964.98</v>
      </c>
      <c r="G61" s="867"/>
      <c r="H61" s="1108"/>
      <c r="I61" s="1106">
        <v>321085.32</v>
      </c>
      <c r="J61" s="867"/>
      <c r="K61" s="1108"/>
      <c r="L61" s="1108"/>
      <c r="M61" s="867"/>
      <c r="N61" s="1108"/>
      <c r="O61" s="1108"/>
      <c r="P61" s="318"/>
      <c r="Q61" s="317"/>
      <c r="R61" s="1099"/>
      <c r="S61" s="317"/>
      <c r="T61" s="317"/>
      <c r="U61" s="317"/>
      <c r="V61" s="317"/>
      <c r="W61" s="317"/>
      <c r="X61" s="317"/>
      <c r="Y61" s="318"/>
    </row>
    <row r="62" spans="1:25" hidden="1" outlineLevel="1">
      <c r="A62" s="1070" t="s">
        <v>790</v>
      </c>
      <c r="B62" s="1109" t="s">
        <v>750</v>
      </c>
      <c r="C62" s="317"/>
      <c r="D62" s="318"/>
      <c r="E62" s="1108"/>
      <c r="F62" s="1119">
        <v>9548314.7400000002</v>
      </c>
      <c r="G62" s="867"/>
      <c r="H62" s="1108"/>
      <c r="I62" s="1108">
        <v>11290022.039999999</v>
      </c>
      <c r="J62" s="867"/>
      <c r="K62" s="1108"/>
      <c r="L62" s="1108"/>
      <c r="M62" s="867"/>
      <c r="N62" s="1108"/>
      <c r="O62" s="1108"/>
      <c r="P62" s="318"/>
      <c r="Q62" s="317"/>
      <c r="R62" s="1099"/>
      <c r="S62" s="317"/>
      <c r="T62" s="317"/>
      <c r="U62" s="317"/>
      <c r="V62" s="317"/>
      <c r="W62" s="317"/>
      <c r="X62" s="317"/>
      <c r="Y62" s="318"/>
    </row>
    <row r="63" spans="1:25" hidden="1" outlineLevel="1">
      <c r="A63" s="1070" t="s">
        <v>791</v>
      </c>
      <c r="B63" s="1109" t="s">
        <v>751</v>
      </c>
      <c r="C63" s="317"/>
      <c r="D63" s="318"/>
      <c r="E63" s="1108"/>
      <c r="F63" s="1119">
        <v>7115984.0999999996</v>
      </c>
      <c r="G63" s="867"/>
      <c r="H63" s="1108"/>
      <c r="I63" s="1108">
        <v>5745573.2800000003</v>
      </c>
      <c r="J63" s="867"/>
      <c r="K63" s="1108"/>
      <c r="L63" s="1108"/>
      <c r="M63" s="867"/>
      <c r="N63" s="1108"/>
      <c r="O63" s="1108"/>
      <c r="P63" s="318"/>
      <c r="Q63" s="317"/>
      <c r="R63" s="1099"/>
      <c r="S63" s="317"/>
      <c r="T63" s="317"/>
      <c r="U63" s="317"/>
      <c r="V63" s="317"/>
      <c r="W63" s="317"/>
      <c r="X63" s="317"/>
      <c r="Y63" s="318"/>
    </row>
    <row r="64" spans="1:25" hidden="1" outlineLevel="1">
      <c r="A64" s="1070" t="s">
        <v>792</v>
      </c>
      <c r="B64" s="1109" t="s">
        <v>752</v>
      </c>
      <c r="C64" s="317"/>
      <c r="D64" s="318"/>
      <c r="E64" s="1108"/>
      <c r="F64" s="1119">
        <v>527815.17000000004</v>
      </c>
      <c r="G64" s="867"/>
      <c r="H64" s="1108"/>
      <c r="I64" s="1108">
        <v>655838.37</v>
      </c>
      <c r="J64" s="867"/>
      <c r="K64" s="1108"/>
      <c r="L64" s="1108"/>
      <c r="M64" s="867"/>
      <c r="N64" s="1108"/>
      <c r="O64" s="1108"/>
      <c r="P64" s="318"/>
      <c r="Q64" s="317"/>
      <c r="R64" s="1099"/>
      <c r="S64" s="317"/>
      <c r="T64" s="317"/>
      <c r="U64" s="317"/>
      <c r="V64" s="317"/>
      <c r="W64" s="317"/>
      <c r="X64" s="317"/>
      <c r="Y64" s="318"/>
    </row>
    <row r="65" spans="1:25" hidden="1" outlineLevel="1">
      <c r="A65" s="1070" t="s">
        <v>793</v>
      </c>
      <c r="B65" s="1109" t="s">
        <v>753</v>
      </c>
      <c r="C65" s="317"/>
      <c r="D65" s="318"/>
      <c r="E65" s="1108"/>
      <c r="F65" s="1119">
        <f>SUM(F66:F70)</f>
        <v>6892328.7000000002</v>
      </c>
      <c r="G65" s="867"/>
      <c r="H65" s="1108"/>
      <c r="I65" s="1108">
        <f>SUM(I66:I70)</f>
        <v>6799412.6700000009</v>
      </c>
      <c r="J65" s="867"/>
      <c r="K65" s="1108"/>
      <c r="L65" s="1108"/>
      <c r="M65" s="867"/>
      <c r="N65" s="1108"/>
      <c r="O65" s="1108"/>
      <c r="P65" s="318"/>
      <c r="Q65" s="317"/>
      <c r="R65" s="1099"/>
      <c r="S65" s="317"/>
      <c r="T65" s="317"/>
      <c r="U65" s="317"/>
      <c r="V65" s="317"/>
      <c r="W65" s="317"/>
      <c r="X65" s="317"/>
      <c r="Y65" s="318"/>
    </row>
    <row r="66" spans="1:25" hidden="1" outlineLevel="1">
      <c r="A66" s="1070" t="s">
        <v>794</v>
      </c>
      <c r="B66" s="1111" t="s">
        <v>756</v>
      </c>
      <c r="C66" s="317"/>
      <c r="D66" s="318"/>
      <c r="E66" s="1108"/>
      <c r="F66" s="1119">
        <v>108844.33</v>
      </c>
      <c r="G66" s="867"/>
      <c r="H66" s="1108"/>
      <c r="I66" s="1108">
        <v>106712.58</v>
      </c>
      <c r="J66" s="867"/>
      <c r="K66" s="1108"/>
      <c r="L66" s="1108"/>
      <c r="M66" s="867"/>
      <c r="N66" s="1108"/>
      <c r="O66" s="1108"/>
      <c r="P66" s="318"/>
      <c r="Q66" s="317"/>
      <c r="R66" s="1099"/>
      <c r="S66" s="317"/>
      <c r="T66" s="317"/>
      <c r="U66" s="317"/>
      <c r="V66" s="317"/>
      <c r="W66" s="317"/>
      <c r="X66" s="317"/>
      <c r="Y66" s="318"/>
    </row>
    <row r="67" spans="1:25" hidden="1" outlineLevel="1">
      <c r="A67" s="1070" t="s">
        <v>795</v>
      </c>
      <c r="B67" s="1111" t="s">
        <v>758</v>
      </c>
      <c r="C67" s="317"/>
      <c r="D67" s="318"/>
      <c r="E67" s="1108"/>
      <c r="F67" s="1119"/>
      <c r="G67" s="867"/>
      <c r="H67" s="1108"/>
      <c r="I67" s="1108"/>
      <c r="J67" s="867"/>
      <c r="K67" s="1108"/>
      <c r="L67" s="1108"/>
      <c r="M67" s="867"/>
      <c r="N67" s="1108"/>
      <c r="O67" s="1108"/>
      <c r="P67" s="318"/>
      <c r="Q67" s="317"/>
      <c r="R67" s="1099"/>
      <c r="S67" s="317"/>
      <c r="T67" s="317"/>
      <c r="U67" s="317"/>
      <c r="V67" s="317"/>
      <c r="W67" s="317"/>
      <c r="X67" s="317"/>
      <c r="Y67" s="318"/>
    </row>
    <row r="68" spans="1:25" hidden="1" outlineLevel="1">
      <c r="A68" s="1070" t="s">
        <v>796</v>
      </c>
      <c r="B68" s="1111" t="s">
        <v>760</v>
      </c>
      <c r="C68" s="317"/>
      <c r="D68" s="318"/>
      <c r="E68" s="1108"/>
      <c r="F68" s="1119">
        <v>5003878.88</v>
      </c>
      <c r="G68" s="867"/>
      <c r="H68" s="1108"/>
      <c r="I68" s="1108">
        <v>4597976.4000000004</v>
      </c>
      <c r="J68" s="867"/>
      <c r="K68" s="1108"/>
      <c r="L68" s="1108"/>
      <c r="M68" s="867"/>
      <c r="N68" s="1108"/>
      <c r="O68" s="1108"/>
      <c r="P68" s="318"/>
      <c r="Q68" s="317"/>
      <c r="R68" s="1099"/>
      <c r="S68" s="317"/>
      <c r="T68" s="317"/>
      <c r="U68" s="317"/>
      <c r="V68" s="317"/>
      <c r="W68" s="317"/>
      <c r="X68" s="317"/>
      <c r="Y68" s="318"/>
    </row>
    <row r="69" spans="1:25" hidden="1" outlineLevel="1">
      <c r="A69" s="1070" t="s">
        <v>797</v>
      </c>
      <c r="B69" s="1111" t="s">
        <v>762</v>
      </c>
      <c r="C69" s="317"/>
      <c r="D69" s="318"/>
      <c r="E69" s="1108"/>
      <c r="F69" s="1119">
        <v>605479.17000000004</v>
      </c>
      <c r="G69" s="867"/>
      <c r="H69" s="1108"/>
      <c r="I69" s="1108">
        <v>908039.37</v>
      </c>
      <c r="J69" s="867"/>
      <c r="K69" s="1108"/>
      <c r="L69" s="1108"/>
      <c r="M69" s="867"/>
      <c r="N69" s="1108"/>
      <c r="O69" s="1108"/>
      <c r="P69" s="318"/>
      <c r="Q69" s="317"/>
      <c r="R69" s="1099"/>
      <c r="S69" s="317"/>
      <c r="T69" s="317"/>
      <c r="U69" s="317"/>
      <c r="V69" s="317"/>
      <c r="W69" s="317"/>
      <c r="X69" s="317"/>
      <c r="Y69" s="318"/>
    </row>
    <row r="70" spans="1:25" hidden="1" outlineLevel="1">
      <c r="A70" s="1070" t="s">
        <v>798</v>
      </c>
      <c r="B70" s="1111" t="s">
        <v>765</v>
      </c>
      <c r="C70" s="317"/>
      <c r="D70" s="318"/>
      <c r="E70" s="1108"/>
      <c r="F70" s="1119">
        <v>1174126.32</v>
      </c>
      <c r="G70" s="867"/>
      <c r="H70" s="1108"/>
      <c r="I70" s="1108">
        <v>1186684.32</v>
      </c>
      <c r="J70" s="867"/>
      <c r="K70" s="1108"/>
      <c r="L70" s="1108"/>
      <c r="M70" s="867"/>
      <c r="N70" s="1108"/>
      <c r="O70" s="1108"/>
      <c r="P70" s="318"/>
      <c r="Q70" s="317"/>
      <c r="R70" s="1099"/>
      <c r="S70" s="317"/>
      <c r="T70" s="317"/>
      <c r="U70" s="317"/>
      <c r="V70" s="317"/>
      <c r="W70" s="317"/>
      <c r="X70" s="317"/>
      <c r="Y70" s="318"/>
    </row>
    <row r="71" spans="1:25" hidden="1" outlineLevel="1">
      <c r="A71" s="1070" t="s">
        <v>799</v>
      </c>
      <c r="B71" s="1109" t="s">
        <v>384</v>
      </c>
      <c r="C71" s="317"/>
      <c r="D71" s="318"/>
      <c r="E71" s="1108"/>
      <c r="F71" s="1119">
        <v>837203.32</v>
      </c>
      <c r="G71" s="867"/>
      <c r="H71" s="1108"/>
      <c r="I71" s="1108">
        <v>775643.32</v>
      </c>
      <c r="J71" s="867"/>
      <c r="K71" s="1108"/>
      <c r="L71" s="1108"/>
      <c r="M71" s="867"/>
      <c r="N71" s="1108"/>
      <c r="O71" s="1108"/>
      <c r="P71" s="318"/>
      <c r="Q71" s="317"/>
      <c r="R71" s="1103"/>
      <c r="S71" s="317"/>
      <c r="T71" s="317"/>
      <c r="U71" s="317"/>
      <c r="V71" s="317"/>
      <c r="W71" s="317"/>
      <c r="X71" s="317"/>
      <c r="Y71" s="318"/>
    </row>
    <row r="72" spans="1:25">
      <c r="A72" s="1070"/>
      <c r="B72" s="317"/>
      <c r="C72" s="317"/>
      <c r="D72" s="318"/>
      <c r="E72" s="1108"/>
      <c r="F72" s="1108"/>
      <c r="G72" s="867"/>
      <c r="H72" s="1108"/>
      <c r="I72" s="1108"/>
      <c r="J72" s="867"/>
      <c r="K72" s="1108"/>
      <c r="L72" s="1108"/>
      <c r="M72" s="867"/>
      <c r="N72" s="1108"/>
      <c r="O72" s="1108"/>
      <c r="P72" s="318"/>
      <c r="Q72" s="317"/>
      <c r="R72" s="1099"/>
      <c r="S72" s="317"/>
      <c r="T72" s="317"/>
      <c r="U72" s="317"/>
      <c r="V72" s="317"/>
      <c r="W72" s="317"/>
      <c r="X72" s="317"/>
      <c r="Y72" s="318"/>
    </row>
    <row r="73" spans="1:25" collapsed="1">
      <c r="A73" s="1104">
        <v>3</v>
      </c>
      <c r="B73" s="1105" t="s">
        <v>800</v>
      </c>
      <c r="C73" s="317"/>
      <c r="D73" s="318"/>
      <c r="E73" s="1108"/>
      <c r="F73" s="1108"/>
      <c r="G73" s="867"/>
      <c r="H73" s="1108"/>
      <c r="I73" s="1108"/>
      <c r="J73" s="867"/>
      <c r="K73" s="1108"/>
      <c r="L73" s="1108"/>
      <c r="M73" s="867"/>
      <c r="N73" s="1108"/>
      <c r="O73" s="1108"/>
      <c r="P73" s="318"/>
      <c r="Q73" s="317"/>
      <c r="R73" s="1103"/>
      <c r="S73" s="317"/>
      <c r="T73" s="317"/>
      <c r="U73" s="317"/>
      <c r="V73" s="317"/>
      <c r="W73" s="317"/>
      <c r="X73" s="317"/>
      <c r="Y73" s="318"/>
    </row>
    <row r="74" spans="1:25" ht="24" customHeight="1">
      <c r="A74" s="1070">
        <v>3.1</v>
      </c>
      <c r="B74" s="1109" t="s">
        <v>801</v>
      </c>
      <c r="C74" s="317"/>
      <c r="D74" s="318"/>
      <c r="E74" s="1120"/>
      <c r="F74" s="1121">
        <v>5079000000</v>
      </c>
      <c r="G74" s="872"/>
      <c r="H74" s="1122"/>
      <c r="I74" s="1123">
        <v>4931000000</v>
      </c>
      <c r="J74" s="872"/>
      <c r="K74" s="1122"/>
      <c r="L74" s="1123">
        <v>6446000000</v>
      </c>
      <c r="M74" s="872"/>
      <c r="N74" s="1122"/>
      <c r="O74" s="1122"/>
      <c r="P74" s="318"/>
      <c r="Q74" s="317"/>
      <c r="R74" s="1333" t="s">
        <v>802</v>
      </c>
      <c r="S74" s="1333"/>
      <c r="T74" s="1333"/>
      <c r="U74" s="1333"/>
      <c r="V74" s="1333"/>
      <c r="W74" s="1333"/>
      <c r="X74" s="1333"/>
      <c r="Y74" s="1334"/>
    </row>
    <row r="75" spans="1:25">
      <c r="A75" s="1070">
        <v>3.2</v>
      </c>
      <c r="B75" s="1109" t="s">
        <v>803</v>
      </c>
      <c r="C75" s="317"/>
      <c r="D75" s="318"/>
      <c r="E75" s="1108"/>
      <c r="F75" s="1124">
        <v>1531096</v>
      </c>
      <c r="G75" s="874"/>
      <c r="H75" s="1125"/>
      <c r="I75" s="1124">
        <v>1631248</v>
      </c>
      <c r="J75" s="874"/>
      <c r="K75" s="1125"/>
      <c r="L75" s="1124">
        <v>1084997</v>
      </c>
      <c r="M75" s="866"/>
      <c r="N75" s="1106"/>
      <c r="O75" s="1106"/>
      <c r="P75" s="318"/>
      <c r="Q75" s="317"/>
      <c r="R75" s="1099" t="s">
        <v>804</v>
      </c>
      <c r="S75" s="317"/>
      <c r="T75" s="317"/>
      <c r="U75" s="317"/>
      <c r="V75" s="317"/>
      <c r="W75" s="317"/>
      <c r="X75" s="317"/>
      <c r="Y75" s="318"/>
    </row>
    <row r="76" spans="1:25">
      <c r="A76" s="1070">
        <v>3.3</v>
      </c>
      <c r="B76" s="1109" t="s">
        <v>805</v>
      </c>
      <c r="C76" s="317"/>
      <c r="D76" s="318"/>
      <c r="E76" s="1120"/>
      <c r="F76" s="1122">
        <v>439347000</v>
      </c>
      <c r="G76" s="872"/>
      <c r="H76" s="1122"/>
      <c r="I76" s="1122">
        <v>409883000</v>
      </c>
      <c r="J76" s="872"/>
      <c r="K76" s="1122"/>
      <c r="L76" s="1122">
        <v>351534000</v>
      </c>
      <c r="M76" s="872"/>
      <c r="N76" s="1122"/>
      <c r="O76" s="1122"/>
      <c r="P76" s="318"/>
      <c r="Q76" s="317"/>
      <c r="R76" s="1099" t="s">
        <v>806</v>
      </c>
      <c r="S76" s="317"/>
      <c r="T76" s="317"/>
      <c r="U76" s="317"/>
      <c r="V76" s="317"/>
      <c r="W76" s="317"/>
      <c r="X76" s="317"/>
      <c r="Y76" s="318"/>
    </row>
    <row r="77" spans="1:25">
      <c r="A77" s="1070"/>
      <c r="B77" s="317"/>
      <c r="C77" s="317"/>
      <c r="D77" s="318"/>
      <c r="E77" s="1108"/>
      <c r="F77" s="1106"/>
      <c r="G77" s="866"/>
      <c r="H77" s="1106"/>
      <c r="I77" s="1106"/>
      <c r="J77" s="866"/>
      <c r="K77" s="1106"/>
      <c r="L77" s="1106"/>
      <c r="M77" s="866"/>
      <c r="N77" s="1106"/>
      <c r="O77" s="1106"/>
      <c r="P77" s="318"/>
      <c r="Q77" s="317"/>
      <c r="R77" s="1099"/>
      <c r="S77" s="317"/>
      <c r="T77" s="317"/>
      <c r="U77" s="317"/>
      <c r="V77" s="317"/>
      <c r="W77" s="317"/>
      <c r="X77" s="317"/>
      <c r="Y77" s="318"/>
    </row>
    <row r="78" spans="1:25">
      <c r="A78" s="1104">
        <v>4</v>
      </c>
      <c r="B78" s="1105" t="s">
        <v>807</v>
      </c>
      <c r="C78" s="317"/>
      <c r="D78" s="318"/>
      <c r="E78" s="1108"/>
      <c r="F78" s="1106"/>
      <c r="G78" s="866"/>
      <c r="H78" s="1106"/>
      <c r="I78" s="1106"/>
      <c r="J78" s="867"/>
      <c r="K78" s="1108"/>
      <c r="L78" s="1108"/>
      <c r="M78" s="867"/>
      <c r="N78" s="1108"/>
      <c r="O78" s="1108"/>
      <c r="P78" s="318"/>
      <c r="Q78" s="317"/>
      <c r="R78" s="1099" t="s">
        <v>806</v>
      </c>
      <c r="S78" s="317"/>
      <c r="T78" s="317"/>
      <c r="U78" s="317"/>
      <c r="V78" s="317"/>
      <c r="W78" s="317"/>
      <c r="X78" s="317"/>
      <c r="Y78" s="318"/>
    </row>
    <row r="79" spans="1:25">
      <c r="A79" s="1070">
        <v>4.0999999999999996</v>
      </c>
      <c r="B79" s="1109" t="s">
        <v>808</v>
      </c>
      <c r="C79" s="317"/>
      <c r="D79" s="318"/>
      <c r="E79" s="1108"/>
      <c r="F79" s="1106">
        <v>233397</v>
      </c>
      <c r="G79" s="866"/>
      <c r="H79" s="1106"/>
      <c r="I79" s="1106">
        <v>776976</v>
      </c>
      <c r="J79" s="866"/>
      <c r="K79" s="1106"/>
      <c r="L79" s="1106"/>
      <c r="M79" s="866"/>
      <c r="N79" s="1126"/>
      <c r="O79" s="1126"/>
      <c r="P79" s="876"/>
      <c r="Q79" s="317"/>
      <c r="R79" s="1099"/>
      <c r="S79" s="317"/>
      <c r="T79" s="317"/>
      <c r="U79" s="317"/>
      <c r="V79" s="317"/>
      <c r="W79" s="317"/>
      <c r="X79" s="317"/>
      <c r="Y79" s="318"/>
    </row>
    <row r="80" spans="1:25">
      <c r="A80" s="1070">
        <v>4.2</v>
      </c>
      <c r="B80" s="1109" t="s">
        <v>809</v>
      </c>
      <c r="C80" s="317"/>
      <c r="D80" s="318"/>
      <c r="E80" s="1108"/>
      <c r="F80" s="1106">
        <v>3248</v>
      </c>
      <c r="G80" s="866"/>
      <c r="H80" s="1106"/>
      <c r="I80" s="1106">
        <v>621488</v>
      </c>
      <c r="J80" s="866"/>
      <c r="K80" s="1106"/>
      <c r="L80" s="1106"/>
      <c r="M80" s="866"/>
      <c r="N80" s="1126"/>
      <c r="O80" s="1126"/>
      <c r="P80" s="876"/>
      <c r="Q80" s="317"/>
      <c r="R80" s="1099"/>
      <c r="S80" s="317"/>
      <c r="T80" s="317"/>
      <c r="U80" s="317"/>
      <c r="V80" s="317"/>
      <c r="W80" s="317"/>
      <c r="X80" s="317"/>
      <c r="Y80" s="318"/>
    </row>
    <row r="81" spans="1:26">
      <c r="A81" s="1070">
        <v>4.3</v>
      </c>
      <c r="B81" s="1109" t="s">
        <v>810</v>
      </c>
      <c r="C81" s="317"/>
      <c r="D81" s="318"/>
      <c r="E81" s="1108"/>
      <c r="F81" s="1106">
        <v>2346883</v>
      </c>
      <c r="G81" s="866"/>
      <c r="H81" s="1106"/>
      <c r="I81" s="1106">
        <v>2321848</v>
      </c>
      <c r="J81" s="866"/>
      <c r="K81" s="1106"/>
      <c r="L81" s="1106"/>
      <c r="M81" s="866"/>
      <c r="N81" s="1126"/>
      <c r="O81" s="1126"/>
      <c r="P81" s="876"/>
      <c r="Q81" s="317"/>
      <c r="R81" s="1099"/>
      <c r="S81" s="317"/>
      <c r="T81" s="317"/>
      <c r="U81" s="317"/>
      <c r="V81" s="317"/>
      <c r="W81" s="317"/>
      <c r="X81" s="317"/>
      <c r="Y81" s="318"/>
    </row>
    <row r="82" spans="1:26" s="407" customFormat="1">
      <c r="A82" s="1073"/>
      <c r="D82" s="878"/>
      <c r="G82" s="878"/>
      <c r="J82" s="878"/>
      <c r="M82" s="878"/>
      <c r="P82" s="878"/>
      <c r="R82" s="877"/>
      <c r="Y82" s="878"/>
      <c r="Z82"/>
    </row>
    <row r="83" spans="1:26">
      <c r="A83" s="1070"/>
      <c r="B83" s="1109"/>
      <c r="C83" s="317"/>
      <c r="D83" s="317"/>
      <c r="E83" s="317"/>
      <c r="F83" s="317"/>
      <c r="G83" s="317"/>
      <c r="H83" s="317"/>
      <c r="I83" s="317"/>
      <c r="J83" s="317"/>
      <c r="K83" s="317"/>
      <c r="L83" s="317"/>
      <c r="M83" s="317"/>
      <c r="N83" s="317"/>
      <c r="O83" s="317"/>
      <c r="P83" s="317"/>
      <c r="Q83" s="317"/>
      <c r="R83" s="1099"/>
      <c r="S83" s="317"/>
      <c r="T83" s="317"/>
      <c r="U83" s="317"/>
      <c r="V83" s="317"/>
      <c r="W83" s="317"/>
      <c r="X83" s="317"/>
      <c r="Y83" s="318"/>
    </row>
    <row r="84" spans="1:26" s="863" customFormat="1">
      <c r="A84" s="1065"/>
      <c r="B84" s="1100" t="s">
        <v>811</v>
      </c>
      <c r="C84" s="1101"/>
      <c r="D84" s="1101"/>
      <c r="E84" s="1101"/>
      <c r="F84" s="1101"/>
      <c r="G84" s="1101"/>
      <c r="H84" s="1101"/>
      <c r="I84" s="1101"/>
      <c r="J84" s="1101"/>
      <c r="K84" s="1101"/>
      <c r="L84" s="1101"/>
      <c r="M84" s="1101"/>
      <c r="N84" s="1101"/>
      <c r="O84" s="1101"/>
      <c r="P84" s="1101"/>
      <c r="Q84" s="1101"/>
      <c r="R84" s="1102"/>
      <c r="S84" s="1101"/>
      <c r="T84" s="1101"/>
      <c r="U84" s="1101"/>
      <c r="V84" s="1101"/>
      <c r="W84" s="1101"/>
      <c r="X84" s="1101"/>
      <c r="Y84" s="1066"/>
      <c r="Z84"/>
    </row>
    <row r="85" spans="1:26">
      <c r="A85" s="1070"/>
      <c r="B85" s="317"/>
      <c r="C85" s="317"/>
      <c r="D85" s="318"/>
      <c r="E85" s="317"/>
      <c r="F85" s="317"/>
      <c r="G85" s="318"/>
      <c r="H85" s="317"/>
      <c r="I85" s="317"/>
      <c r="J85" s="318"/>
      <c r="K85" s="317"/>
      <c r="L85" s="317"/>
      <c r="M85" s="318"/>
      <c r="N85" s="317"/>
      <c r="O85" s="317"/>
      <c r="P85" s="318"/>
      <c r="Q85" s="317"/>
      <c r="R85" s="1099"/>
      <c r="S85" s="317"/>
      <c r="T85" s="317"/>
      <c r="U85" s="317"/>
      <c r="V85" s="317"/>
      <c r="W85" s="317"/>
      <c r="X85" s="317"/>
      <c r="Y85" s="318"/>
    </row>
    <row r="86" spans="1:26">
      <c r="A86" s="1104">
        <v>5</v>
      </c>
      <c r="B86" s="1127" t="s">
        <v>812</v>
      </c>
      <c r="C86" s="317"/>
      <c r="D86" s="318"/>
      <c r="E86" s="1108"/>
      <c r="F86" s="1108"/>
      <c r="G86" s="867"/>
      <c r="H86" s="1108"/>
      <c r="I86" s="1108"/>
      <c r="J86" s="867"/>
      <c r="K86" s="1108"/>
      <c r="L86" s="1108"/>
      <c r="M86" s="867"/>
      <c r="N86" s="1108"/>
      <c r="O86" s="1108"/>
      <c r="P86" s="867"/>
      <c r="Q86" s="317"/>
      <c r="R86" s="1128"/>
      <c r="S86" s="317"/>
      <c r="T86" s="317"/>
      <c r="U86" s="317"/>
      <c r="V86" s="317"/>
      <c r="W86" s="317"/>
      <c r="X86" s="317"/>
      <c r="Y86" s="318"/>
    </row>
    <row r="87" spans="1:26">
      <c r="A87" s="1104"/>
      <c r="B87" s="879" t="s">
        <v>813</v>
      </c>
      <c r="C87" s="880"/>
      <c r="D87" s="318"/>
      <c r="E87" s="1108"/>
      <c r="F87" s="1108"/>
      <c r="G87" s="867"/>
      <c r="H87" s="1108"/>
      <c r="I87" s="1108"/>
      <c r="J87" s="867"/>
      <c r="K87" s="1108"/>
      <c r="L87" s="1108"/>
      <c r="M87" s="867"/>
      <c r="N87" s="1108"/>
      <c r="O87" s="1108"/>
      <c r="P87" s="867"/>
      <c r="Q87" s="317"/>
      <c r="R87" s="1128"/>
      <c r="S87" s="317"/>
      <c r="T87" s="317"/>
      <c r="U87" s="317"/>
      <c r="V87" s="317"/>
      <c r="W87" s="317"/>
      <c r="X87" s="317"/>
      <c r="Y87" s="318"/>
    </row>
    <row r="88" spans="1:26">
      <c r="A88" s="1104"/>
      <c r="B88" s="881" t="s">
        <v>814</v>
      </c>
      <c r="C88" s="882"/>
      <c r="D88" s="318"/>
      <c r="E88" s="1108"/>
      <c r="F88" s="1108"/>
      <c r="G88" s="867"/>
      <c r="H88" s="1108"/>
      <c r="I88" s="1108"/>
      <c r="J88" s="867"/>
      <c r="K88" s="1108"/>
      <c r="L88" s="1108"/>
      <c r="M88" s="867"/>
      <c r="N88" s="1108"/>
      <c r="O88" s="1108"/>
      <c r="P88" s="867"/>
      <c r="Q88" s="317"/>
      <c r="R88" s="1128"/>
      <c r="S88" s="317"/>
      <c r="T88" s="317"/>
      <c r="U88" s="317"/>
      <c r="V88" s="317"/>
      <c r="W88" s="317"/>
      <c r="X88" s="317"/>
      <c r="Y88" s="318"/>
    </row>
    <row r="89" spans="1:26">
      <c r="A89" s="1104"/>
      <c r="B89" s="1129"/>
      <c r="C89" s="317"/>
      <c r="D89" s="318"/>
      <c r="E89" s="1108"/>
      <c r="F89" s="1108"/>
      <c r="G89" s="867"/>
      <c r="H89" s="1108"/>
      <c r="I89" s="1108"/>
      <c r="J89" s="867"/>
      <c r="K89" s="1108"/>
      <c r="L89" s="1108"/>
      <c r="M89" s="867"/>
      <c r="N89" s="1108"/>
      <c r="O89" s="1108"/>
      <c r="P89" s="867"/>
      <c r="Q89" s="317"/>
      <c r="R89" s="1128"/>
      <c r="S89" s="317"/>
      <c r="T89" s="317"/>
      <c r="U89" s="317"/>
      <c r="V89" s="317"/>
      <c r="W89" s="317"/>
      <c r="X89" s="317"/>
      <c r="Y89" s="318"/>
    </row>
    <row r="90" spans="1:26" s="836" customFormat="1">
      <c r="A90" s="1104">
        <v>5.0999999999999996</v>
      </c>
      <c r="B90" s="1130" t="s">
        <v>815</v>
      </c>
      <c r="C90" s="1105"/>
      <c r="D90" s="883"/>
      <c r="E90" s="1131"/>
      <c r="F90" s="1132"/>
      <c r="G90" s="884"/>
      <c r="H90" s="1132"/>
      <c r="I90" s="1132"/>
      <c r="J90" s="884"/>
      <c r="K90" s="1132"/>
      <c r="L90" s="1132"/>
      <c r="M90" s="885"/>
      <c r="N90" s="1131"/>
      <c r="O90" s="1131"/>
      <c r="P90" s="885"/>
      <c r="Q90" s="1105"/>
      <c r="R90" s="1127"/>
      <c r="S90" s="1105"/>
      <c r="T90" s="1105"/>
      <c r="U90" s="1105"/>
      <c r="V90" s="1105"/>
      <c r="W90" s="1105"/>
      <c r="X90" s="1105"/>
      <c r="Y90" s="883"/>
      <c r="Z90"/>
    </row>
    <row r="91" spans="1:26">
      <c r="A91" s="1070" t="s">
        <v>816</v>
      </c>
      <c r="B91" s="1111" t="s">
        <v>817</v>
      </c>
      <c r="C91" s="317"/>
      <c r="D91" s="318"/>
      <c r="E91" s="1108"/>
      <c r="F91" s="1106"/>
      <c r="G91" s="866"/>
      <c r="H91" s="1106"/>
      <c r="I91" s="1106"/>
      <c r="J91" s="866"/>
      <c r="K91" s="1106"/>
      <c r="L91" s="1106"/>
      <c r="M91" s="867"/>
      <c r="N91" s="1108"/>
      <c r="O91" s="1108"/>
      <c r="P91" s="867"/>
      <c r="Q91" s="317"/>
      <c r="R91" s="1099"/>
      <c r="S91" s="317"/>
      <c r="T91" s="317"/>
      <c r="U91" s="317"/>
      <c r="V91" s="317"/>
      <c r="W91" s="317"/>
      <c r="X91" s="317"/>
      <c r="Y91" s="318"/>
    </row>
    <row r="92" spans="1:26">
      <c r="A92" s="1070" t="s">
        <v>818</v>
      </c>
      <c r="B92" s="1133" t="s">
        <v>819</v>
      </c>
      <c r="C92" s="317"/>
      <c r="D92" s="318"/>
      <c r="E92" s="1108"/>
      <c r="F92" s="1106">
        <v>2434364</v>
      </c>
      <c r="G92" s="866"/>
      <c r="H92" s="1106"/>
      <c r="I92" s="1106">
        <v>3082738</v>
      </c>
      <c r="J92" s="866"/>
      <c r="K92" s="1106"/>
      <c r="L92" s="1106">
        <v>3785559</v>
      </c>
      <c r="M92" s="867"/>
      <c r="N92" s="1108"/>
      <c r="O92" s="1108"/>
      <c r="P92" s="867"/>
      <c r="Q92" s="317"/>
      <c r="R92" s="1134"/>
      <c r="S92" s="1135"/>
      <c r="T92" s="1135"/>
      <c r="U92" s="317"/>
      <c r="V92" s="317"/>
      <c r="W92" s="317"/>
      <c r="X92" s="317"/>
      <c r="Y92" s="318"/>
    </row>
    <row r="93" spans="1:26">
      <c r="A93" s="1070" t="s">
        <v>820</v>
      </c>
      <c r="B93" s="1133" t="s">
        <v>821</v>
      </c>
      <c r="C93" s="317"/>
      <c r="D93" s="318"/>
      <c r="E93" s="1136"/>
      <c r="F93" s="1137">
        <v>0.623</v>
      </c>
      <c r="G93" s="886"/>
      <c r="H93" s="1137"/>
      <c r="I93" s="1137">
        <v>0.60499999999999998</v>
      </c>
      <c r="J93" s="886"/>
      <c r="K93" s="1137"/>
      <c r="L93" s="1137">
        <v>0.60799999999999998</v>
      </c>
      <c r="M93" s="887"/>
      <c r="N93" s="1136"/>
      <c r="O93" s="1136"/>
      <c r="P93" s="887"/>
      <c r="Q93" s="317"/>
      <c r="R93" s="1103"/>
      <c r="S93" s="317"/>
      <c r="T93" s="317"/>
      <c r="U93" s="317"/>
      <c r="V93" s="317"/>
      <c r="W93" s="317"/>
      <c r="X93" s="317"/>
      <c r="Y93" s="318"/>
    </row>
    <row r="94" spans="1:26">
      <c r="A94" s="1070" t="s">
        <v>822</v>
      </c>
      <c r="B94" s="1111" t="s">
        <v>823</v>
      </c>
      <c r="C94" s="317"/>
      <c r="D94" s="318"/>
      <c r="E94" s="1108"/>
      <c r="F94" s="1106"/>
      <c r="G94" s="866"/>
      <c r="H94" s="1106"/>
      <c r="I94" s="1106"/>
      <c r="J94" s="866"/>
      <c r="K94" s="1106"/>
      <c r="L94" s="1106"/>
      <c r="M94" s="867"/>
      <c r="N94" s="1108"/>
      <c r="O94" s="1108"/>
      <c r="P94" s="867"/>
      <c r="Q94" s="317"/>
      <c r="R94" s="1099"/>
      <c r="S94" s="317"/>
      <c r="T94" s="317"/>
      <c r="U94" s="317"/>
      <c r="V94" s="317"/>
      <c r="W94" s="317"/>
      <c r="X94" s="317"/>
      <c r="Y94" s="318"/>
    </row>
    <row r="95" spans="1:26">
      <c r="A95" s="1070" t="s">
        <v>824</v>
      </c>
      <c r="B95" s="1133" t="s">
        <v>825</v>
      </c>
      <c r="C95" s="317"/>
      <c r="D95" s="318"/>
      <c r="E95" s="1108"/>
      <c r="F95" s="1106">
        <v>2437221</v>
      </c>
      <c r="G95" s="866"/>
      <c r="H95" s="1106"/>
      <c r="I95" s="1106">
        <v>3086250</v>
      </c>
      <c r="J95" s="866"/>
      <c r="K95" s="1106"/>
      <c r="L95" s="1106">
        <v>3790490</v>
      </c>
      <c r="M95" s="867"/>
      <c r="N95" s="1108"/>
      <c r="O95" s="1108"/>
      <c r="P95" s="867"/>
      <c r="Q95" s="317"/>
      <c r="R95" s="1099"/>
      <c r="S95" s="317"/>
      <c r="T95" s="317"/>
      <c r="U95" s="317"/>
      <c r="V95" s="317"/>
      <c r="W95" s="317"/>
      <c r="X95" s="317"/>
      <c r="Y95" s="318"/>
    </row>
    <row r="96" spans="1:26">
      <c r="A96" s="1070" t="s">
        <v>826</v>
      </c>
      <c r="B96" s="1133" t="s">
        <v>827</v>
      </c>
      <c r="C96" s="317"/>
      <c r="D96" s="318"/>
      <c r="E96" s="1136"/>
      <c r="F96" s="1137">
        <v>0.624</v>
      </c>
      <c r="G96" s="886"/>
      <c r="H96" s="1137"/>
      <c r="I96" s="1137">
        <v>0.60499999999999998</v>
      </c>
      <c r="J96" s="886"/>
      <c r="K96" s="1137"/>
      <c r="L96" s="1137">
        <v>0.60899999999999999</v>
      </c>
      <c r="M96" s="887"/>
      <c r="N96" s="1136"/>
      <c r="O96" s="1136"/>
      <c r="P96" s="887"/>
      <c r="Q96" s="317"/>
      <c r="R96" s="1099"/>
      <c r="S96" s="317"/>
      <c r="T96" s="317"/>
      <c r="U96" s="317"/>
      <c r="V96" s="317"/>
      <c r="W96" s="317"/>
      <c r="X96" s="317"/>
      <c r="Y96" s="318"/>
    </row>
    <row r="97" spans="1:26">
      <c r="A97" s="1070"/>
      <c r="B97" s="1109"/>
      <c r="C97" s="317"/>
      <c r="D97" s="318"/>
      <c r="E97" s="1108"/>
      <c r="F97" s="1108"/>
      <c r="G97" s="867"/>
      <c r="H97" s="1108"/>
      <c r="I97" s="1108"/>
      <c r="J97" s="867"/>
      <c r="K97" s="1108"/>
      <c r="L97" s="1108"/>
      <c r="M97" s="867"/>
      <c r="N97" s="1108"/>
      <c r="O97" s="1108"/>
      <c r="P97" s="867"/>
      <c r="Q97" s="317"/>
      <c r="R97" s="1099"/>
      <c r="S97" s="317"/>
      <c r="T97" s="317"/>
      <c r="U97" s="317"/>
      <c r="V97" s="317"/>
      <c r="W97" s="317"/>
      <c r="X97" s="317"/>
      <c r="Y97" s="318"/>
    </row>
    <row r="98" spans="1:26" s="836" customFormat="1">
      <c r="A98" s="1104">
        <v>5.2</v>
      </c>
      <c r="B98" s="1130" t="s">
        <v>828</v>
      </c>
      <c r="C98" s="1105"/>
      <c r="D98" s="883"/>
      <c r="E98" s="1131"/>
      <c r="F98" s="1131"/>
      <c r="G98" s="885"/>
      <c r="H98" s="1131"/>
      <c r="I98" s="1131"/>
      <c r="J98" s="885"/>
      <c r="K98" s="1131"/>
      <c r="L98" s="1131"/>
      <c r="M98" s="885"/>
      <c r="N98" s="1131"/>
      <c r="O98" s="1131"/>
      <c r="P98" s="885"/>
      <c r="Q98" s="1105"/>
      <c r="R98" s="1112" t="s">
        <v>829</v>
      </c>
      <c r="S98" s="1105"/>
      <c r="T98" s="1105"/>
      <c r="U98" s="1105"/>
      <c r="V98" s="1105"/>
      <c r="W98" s="1105"/>
      <c r="X98" s="1105"/>
      <c r="Y98" s="883"/>
      <c r="Z98"/>
    </row>
    <row r="99" spans="1:26">
      <c r="A99" s="1070" t="s">
        <v>830</v>
      </c>
      <c r="B99" s="1111" t="s">
        <v>817</v>
      </c>
      <c r="C99" s="317"/>
      <c r="D99" s="318"/>
      <c r="E99" s="1108"/>
      <c r="F99" s="1108"/>
      <c r="G99" s="867"/>
      <c r="H99" s="1108"/>
      <c r="I99" s="1108"/>
      <c r="J99" s="867"/>
      <c r="K99" s="1108"/>
      <c r="L99" s="1108"/>
      <c r="M99" s="867"/>
      <c r="N99" s="1108"/>
      <c r="O99" s="1108"/>
      <c r="P99" s="867"/>
      <c r="Q99" s="317"/>
      <c r="R99" s="1099"/>
      <c r="S99" s="317"/>
      <c r="T99" s="317"/>
      <c r="U99" s="317"/>
      <c r="V99" s="317"/>
      <c r="W99" s="317"/>
      <c r="X99" s="317"/>
      <c r="Y99" s="318"/>
    </row>
    <row r="100" spans="1:26">
      <c r="A100" s="1070" t="s">
        <v>831</v>
      </c>
      <c r="B100" s="1133" t="s">
        <v>832</v>
      </c>
      <c r="C100" s="317"/>
      <c r="D100" s="318"/>
      <c r="E100" s="1108"/>
      <c r="F100" s="1108"/>
      <c r="G100" s="867"/>
      <c r="H100" s="1108"/>
      <c r="I100" s="1108"/>
      <c r="J100" s="867"/>
      <c r="K100" s="1108"/>
      <c r="L100" s="1108"/>
      <c r="M100" s="867"/>
      <c r="N100" s="1108"/>
      <c r="O100" s="1108"/>
      <c r="P100" s="867"/>
      <c r="Q100" s="317"/>
      <c r="R100" s="1099"/>
      <c r="S100" s="317"/>
      <c r="T100" s="317"/>
      <c r="U100" s="317"/>
      <c r="V100" s="317"/>
      <c r="W100" s="317"/>
      <c r="X100" s="317"/>
      <c r="Y100" s="318"/>
    </row>
    <row r="101" spans="1:26">
      <c r="A101" s="1070" t="s">
        <v>833</v>
      </c>
      <c r="B101" s="1133" t="s">
        <v>834</v>
      </c>
      <c r="C101" s="317"/>
      <c r="D101" s="318"/>
      <c r="E101" s="1136"/>
      <c r="F101" s="1136"/>
      <c r="G101" s="887"/>
      <c r="H101" s="1136"/>
      <c r="I101" s="1136"/>
      <c r="J101" s="887"/>
      <c r="K101" s="1136"/>
      <c r="L101" s="1136"/>
      <c r="M101" s="887"/>
      <c r="N101" s="1136"/>
      <c r="O101" s="1136"/>
      <c r="P101" s="887"/>
      <c r="Q101" s="317"/>
      <c r="R101" s="1099"/>
      <c r="S101" s="317"/>
      <c r="T101" s="317"/>
      <c r="U101" s="317"/>
      <c r="V101" s="317"/>
      <c r="W101" s="317"/>
      <c r="X101" s="317"/>
      <c r="Y101" s="318"/>
    </row>
    <row r="102" spans="1:26">
      <c r="A102" s="1070" t="s">
        <v>835</v>
      </c>
      <c r="B102" s="1111" t="s">
        <v>823</v>
      </c>
      <c r="C102" s="317"/>
      <c r="D102" s="318"/>
      <c r="E102" s="1108"/>
      <c r="F102" s="1108"/>
      <c r="G102" s="867"/>
      <c r="H102" s="1108"/>
      <c r="I102" s="1108"/>
      <c r="J102" s="867"/>
      <c r="K102" s="1108"/>
      <c r="L102" s="1108"/>
      <c r="M102" s="867"/>
      <c r="N102" s="1108"/>
      <c r="O102" s="1108"/>
      <c r="P102" s="867"/>
      <c r="Q102" s="317"/>
      <c r="R102" s="1099"/>
      <c r="S102" s="317"/>
      <c r="T102" s="317"/>
      <c r="U102" s="317"/>
      <c r="V102" s="317"/>
      <c r="W102" s="317"/>
      <c r="X102" s="317"/>
      <c r="Y102" s="318"/>
    </row>
    <row r="103" spans="1:26">
      <c r="A103" s="1070" t="s">
        <v>836</v>
      </c>
      <c r="B103" s="1133" t="s">
        <v>837</v>
      </c>
      <c r="C103" s="317"/>
      <c r="D103" s="318"/>
      <c r="E103" s="1108"/>
      <c r="F103" s="1108"/>
      <c r="G103" s="867"/>
      <c r="H103" s="1108"/>
      <c r="I103" s="1108"/>
      <c r="J103" s="867"/>
      <c r="K103" s="1108"/>
      <c r="L103" s="1108"/>
      <c r="M103" s="867"/>
      <c r="N103" s="1108"/>
      <c r="O103" s="1108"/>
      <c r="P103" s="867"/>
      <c r="Q103" s="317"/>
      <c r="R103" s="1099"/>
      <c r="S103" s="317"/>
      <c r="T103" s="317"/>
      <c r="U103" s="317"/>
      <c r="V103" s="317"/>
      <c r="W103" s="317"/>
      <c r="X103" s="317"/>
      <c r="Y103" s="318"/>
    </row>
    <row r="104" spans="1:26">
      <c r="A104" s="1070" t="s">
        <v>838</v>
      </c>
      <c r="B104" s="1133" t="s">
        <v>839</v>
      </c>
      <c r="C104" s="317"/>
      <c r="D104" s="318"/>
      <c r="E104" s="1136"/>
      <c r="F104" s="1136"/>
      <c r="G104" s="887"/>
      <c r="H104" s="1136"/>
      <c r="I104" s="1136"/>
      <c r="J104" s="887"/>
      <c r="K104" s="1136"/>
      <c r="L104" s="1136"/>
      <c r="M104" s="887"/>
      <c r="N104" s="1136"/>
      <c r="O104" s="1136"/>
      <c r="P104" s="887"/>
      <c r="Q104" s="317"/>
      <c r="R104" s="1099"/>
      <c r="S104" s="317"/>
      <c r="T104" s="317"/>
      <c r="U104" s="317"/>
      <c r="V104" s="317"/>
      <c r="W104" s="317"/>
      <c r="X104" s="317"/>
      <c r="Y104" s="318"/>
    </row>
    <row r="105" spans="1:26">
      <c r="A105" s="1070"/>
      <c r="B105" s="1133"/>
      <c r="C105" s="317"/>
      <c r="D105" s="318"/>
      <c r="E105" s="1136"/>
      <c r="F105" s="1136"/>
      <c r="G105" s="887"/>
      <c r="H105" s="1136"/>
      <c r="I105" s="1136"/>
      <c r="J105" s="887"/>
      <c r="K105" s="1136"/>
      <c r="L105" s="1136"/>
      <c r="M105" s="887"/>
      <c r="N105" s="1136"/>
      <c r="O105" s="1136"/>
      <c r="P105" s="887"/>
      <c r="Q105" s="317"/>
      <c r="R105" s="1099"/>
      <c r="S105" s="317"/>
      <c r="T105" s="317"/>
      <c r="U105" s="317"/>
      <c r="V105" s="317"/>
      <c r="W105" s="317"/>
      <c r="X105" s="317"/>
      <c r="Y105" s="318"/>
    </row>
    <row r="106" spans="1:26" s="836" customFormat="1">
      <c r="A106" s="1104">
        <v>5.3</v>
      </c>
      <c r="B106" s="1130" t="s">
        <v>840</v>
      </c>
      <c r="C106" s="1105"/>
      <c r="D106" s="883"/>
      <c r="E106" s="1131"/>
      <c r="F106" s="1131"/>
      <c r="G106" s="885"/>
      <c r="H106" s="1131"/>
      <c r="I106" s="1131"/>
      <c r="J106" s="885"/>
      <c r="K106" s="1131"/>
      <c r="L106" s="1131"/>
      <c r="M106" s="885"/>
      <c r="N106" s="1131"/>
      <c r="O106" s="1131"/>
      <c r="P106" s="885"/>
      <c r="Q106" s="1105"/>
      <c r="R106" s="1112" t="s">
        <v>841</v>
      </c>
      <c r="S106" s="1105"/>
      <c r="T106" s="1105"/>
      <c r="U106" s="1105"/>
      <c r="V106" s="1105"/>
      <c r="W106" s="1105"/>
      <c r="X106" s="1105"/>
      <c r="Y106" s="883"/>
      <c r="Z106"/>
    </row>
    <row r="107" spans="1:26">
      <c r="A107" s="1070" t="s">
        <v>842</v>
      </c>
      <c r="B107" s="1111" t="s">
        <v>817</v>
      </c>
      <c r="C107" s="317"/>
      <c r="D107" s="318"/>
      <c r="E107" s="1108"/>
      <c r="F107" s="1108"/>
      <c r="G107" s="867"/>
      <c r="H107" s="1108"/>
      <c r="I107" s="1108"/>
      <c r="J107" s="867"/>
      <c r="K107" s="1108"/>
      <c r="L107" s="1108"/>
      <c r="M107" s="867"/>
      <c r="N107" s="1108"/>
      <c r="O107" s="1108"/>
      <c r="P107" s="867"/>
      <c r="Q107" s="317"/>
      <c r="R107" s="1099"/>
      <c r="S107" s="317"/>
      <c r="T107" s="317"/>
      <c r="U107" s="317"/>
      <c r="V107" s="317"/>
      <c r="W107" s="317"/>
      <c r="X107" s="317"/>
      <c r="Y107" s="318"/>
    </row>
    <row r="108" spans="1:26">
      <c r="A108" s="1070" t="s">
        <v>843</v>
      </c>
      <c r="B108" s="1133" t="s">
        <v>844</v>
      </c>
      <c r="C108" s="317"/>
      <c r="D108" s="318"/>
      <c r="E108" s="1108"/>
      <c r="F108" s="1108"/>
      <c r="G108" s="867"/>
      <c r="H108" s="1108"/>
      <c r="I108" s="1108"/>
      <c r="J108" s="867"/>
      <c r="K108" s="1108"/>
      <c r="L108" s="1108"/>
      <c r="M108" s="867"/>
      <c r="N108" s="1108"/>
      <c r="O108" s="1108"/>
      <c r="P108" s="867"/>
      <c r="Q108" s="317"/>
      <c r="R108" s="1099"/>
      <c r="S108" s="317"/>
      <c r="T108" s="317"/>
      <c r="U108" s="317"/>
      <c r="V108" s="317"/>
      <c r="W108" s="317"/>
      <c r="X108" s="317"/>
      <c r="Y108" s="318"/>
    </row>
    <row r="109" spans="1:26">
      <c r="A109" s="1070" t="s">
        <v>845</v>
      </c>
      <c r="B109" s="1133" t="s">
        <v>846</v>
      </c>
      <c r="C109" s="317"/>
      <c r="D109" s="318"/>
      <c r="E109" s="1136"/>
      <c r="F109" s="1136"/>
      <c r="G109" s="887"/>
      <c r="H109" s="1136"/>
      <c r="I109" s="1136"/>
      <c r="J109" s="887"/>
      <c r="K109" s="1136"/>
      <c r="L109" s="1136"/>
      <c r="M109" s="887"/>
      <c r="N109" s="1136"/>
      <c r="O109" s="1136"/>
      <c r="P109" s="887"/>
      <c r="Q109" s="317"/>
      <c r="R109" s="1099"/>
      <c r="S109" s="317"/>
      <c r="T109" s="317"/>
      <c r="U109" s="317"/>
      <c r="V109" s="317"/>
      <c r="W109" s="317"/>
      <c r="X109" s="317"/>
      <c r="Y109" s="318"/>
    </row>
    <row r="110" spans="1:26">
      <c r="A110" s="1070" t="s">
        <v>847</v>
      </c>
      <c r="B110" s="1111" t="s">
        <v>823</v>
      </c>
      <c r="C110" s="317"/>
      <c r="D110" s="318"/>
      <c r="E110" s="1108"/>
      <c r="F110" s="1108"/>
      <c r="G110" s="867"/>
      <c r="H110" s="1108"/>
      <c r="I110" s="1108"/>
      <c r="J110" s="867"/>
      <c r="K110" s="1108"/>
      <c r="L110" s="1108"/>
      <c r="M110" s="867"/>
      <c r="N110" s="1108"/>
      <c r="O110" s="1108"/>
      <c r="P110" s="867"/>
      <c r="Q110" s="317"/>
      <c r="R110" s="1099"/>
      <c r="S110" s="317"/>
      <c r="T110" s="317"/>
      <c r="U110" s="317"/>
      <c r="V110" s="317"/>
      <c r="W110" s="317"/>
      <c r="X110" s="317"/>
      <c r="Y110" s="318"/>
    </row>
    <row r="111" spans="1:26">
      <c r="A111" s="1070" t="s">
        <v>848</v>
      </c>
      <c r="B111" s="1133" t="s">
        <v>849</v>
      </c>
      <c r="C111" s="317"/>
      <c r="D111" s="318"/>
      <c r="E111" s="1108"/>
      <c r="F111" s="1108"/>
      <c r="G111" s="867"/>
      <c r="H111" s="1108"/>
      <c r="I111" s="1108"/>
      <c r="J111" s="867"/>
      <c r="K111" s="1108"/>
      <c r="L111" s="1108"/>
      <c r="M111" s="867"/>
      <c r="N111" s="1108"/>
      <c r="O111" s="1108"/>
      <c r="P111" s="867"/>
      <c r="Q111" s="317"/>
      <c r="R111" s="1099"/>
      <c r="S111" s="317"/>
      <c r="T111" s="317"/>
      <c r="U111" s="317"/>
      <c r="V111" s="317"/>
      <c r="W111" s="317"/>
      <c r="X111" s="317"/>
      <c r="Y111" s="318"/>
    </row>
    <row r="112" spans="1:26">
      <c r="A112" s="1070" t="s">
        <v>850</v>
      </c>
      <c r="B112" s="1133" t="s">
        <v>851</v>
      </c>
      <c r="C112" s="317"/>
      <c r="D112" s="318"/>
      <c r="E112" s="1136"/>
      <c r="F112" s="1136"/>
      <c r="G112" s="887"/>
      <c r="H112" s="1136"/>
      <c r="I112" s="1136"/>
      <c r="J112" s="887"/>
      <c r="K112" s="1136"/>
      <c r="L112" s="1136"/>
      <c r="M112" s="887"/>
      <c r="N112" s="1136"/>
      <c r="O112" s="1136"/>
      <c r="P112" s="887"/>
      <c r="Q112" s="317"/>
      <c r="R112" s="1099"/>
      <c r="S112" s="317"/>
      <c r="T112" s="317"/>
      <c r="U112" s="317"/>
      <c r="V112" s="317"/>
      <c r="W112" s="317"/>
      <c r="X112" s="317"/>
      <c r="Y112" s="318"/>
    </row>
    <row r="113" spans="1:26">
      <c r="A113" s="1070"/>
      <c r="B113" s="1133"/>
      <c r="C113" s="317"/>
      <c r="D113" s="318"/>
      <c r="E113" s="1136"/>
      <c r="F113" s="1136"/>
      <c r="G113" s="887"/>
      <c r="H113" s="1136"/>
      <c r="I113" s="1136"/>
      <c r="J113" s="887"/>
      <c r="K113" s="1136"/>
      <c r="L113" s="1136"/>
      <c r="M113" s="887"/>
      <c r="N113" s="1136"/>
      <c r="O113" s="1136"/>
      <c r="P113" s="887"/>
      <c r="Q113" s="317"/>
      <c r="R113" s="1099"/>
      <c r="S113" s="317"/>
      <c r="T113" s="317"/>
      <c r="U113" s="317"/>
      <c r="V113" s="317"/>
      <c r="W113" s="317"/>
      <c r="X113" s="317"/>
      <c r="Y113" s="318"/>
    </row>
    <row r="114" spans="1:26" s="888" customFormat="1">
      <c r="A114" s="1138">
        <v>5.4</v>
      </c>
      <c r="B114" s="1139" t="s">
        <v>852</v>
      </c>
      <c r="C114" s="1140"/>
      <c r="D114" s="889"/>
      <c r="E114" s="1141"/>
      <c r="F114" s="1141"/>
      <c r="G114" s="890"/>
      <c r="H114" s="1141"/>
      <c r="I114" s="1141"/>
      <c r="J114" s="890"/>
      <c r="K114" s="1141"/>
      <c r="L114" s="1141"/>
      <c r="M114" s="890"/>
      <c r="N114" s="1141"/>
      <c r="O114" s="1141"/>
      <c r="P114" s="890"/>
      <c r="Q114" s="1140"/>
      <c r="R114" s="1142"/>
      <c r="S114" s="1140"/>
      <c r="T114" s="1140"/>
      <c r="U114" s="1140"/>
      <c r="V114" s="1140"/>
      <c r="W114" s="1140"/>
      <c r="X114" s="1140"/>
      <c r="Y114" s="889"/>
      <c r="Z114"/>
    </row>
    <row r="115" spans="1:26" s="893" customFormat="1">
      <c r="A115" s="1067" t="s">
        <v>853</v>
      </c>
      <c r="B115" s="1143" t="s">
        <v>854</v>
      </c>
      <c r="C115" s="1144"/>
      <c r="D115" s="894"/>
      <c r="E115" s="1145"/>
      <c r="F115" s="1145">
        <v>31677</v>
      </c>
      <c r="G115" s="896"/>
      <c r="H115" s="1145"/>
      <c r="I115" s="1145">
        <v>35733</v>
      </c>
      <c r="J115" s="896"/>
      <c r="K115" s="1145"/>
      <c r="L115" s="1145">
        <v>28198</v>
      </c>
      <c r="M115" s="896"/>
      <c r="N115" s="1145"/>
      <c r="O115" s="1145"/>
      <c r="P115" s="896"/>
      <c r="Q115" s="1144"/>
      <c r="R115" s="1142" t="s">
        <v>855</v>
      </c>
      <c r="S115" s="1144"/>
      <c r="T115" s="1144"/>
      <c r="U115" s="1144"/>
      <c r="V115" s="1144"/>
      <c r="W115" s="1144"/>
      <c r="X115" s="1144"/>
      <c r="Y115" s="894"/>
      <c r="Z115"/>
    </row>
    <row r="116" spans="1:26" s="893" customFormat="1">
      <c r="A116" s="1067" t="s">
        <v>856</v>
      </c>
      <c r="B116" s="1143" t="s">
        <v>857</v>
      </c>
      <c r="C116" s="1144"/>
      <c r="D116" s="894"/>
      <c r="E116" s="1145"/>
      <c r="F116" s="1146"/>
      <c r="G116" s="898"/>
      <c r="H116" s="1146"/>
      <c r="I116" s="1146"/>
      <c r="J116" s="898"/>
      <c r="K116" s="1146"/>
      <c r="L116" s="1146"/>
      <c r="M116" s="896"/>
      <c r="N116" s="1145"/>
      <c r="O116" s="1145"/>
      <c r="P116" s="896"/>
      <c r="Q116" s="1144"/>
      <c r="R116" s="1099" t="s">
        <v>858</v>
      </c>
      <c r="S116" s="1144"/>
      <c r="T116" s="1144"/>
      <c r="U116" s="1144"/>
      <c r="V116" s="1144"/>
      <c r="W116" s="1144"/>
      <c r="X116" s="1144"/>
      <c r="Y116" s="894"/>
      <c r="Z116"/>
    </row>
    <row r="117" spans="1:26">
      <c r="A117" s="1070"/>
      <c r="B117" s="1109"/>
      <c r="C117" s="317"/>
      <c r="D117" s="318"/>
      <c r="E117" s="1108"/>
      <c r="F117" s="1108"/>
      <c r="G117" s="867"/>
      <c r="H117" s="1108"/>
      <c r="I117" s="1108"/>
      <c r="J117" s="867"/>
      <c r="K117" s="1108"/>
      <c r="L117" s="1108"/>
      <c r="M117" s="867"/>
      <c r="N117" s="1108"/>
      <c r="O117" s="1108"/>
      <c r="P117" s="867"/>
      <c r="Q117" s="317"/>
      <c r="R117" s="1099"/>
      <c r="S117" s="317"/>
      <c r="T117" s="317"/>
      <c r="U117" s="317"/>
      <c r="V117" s="317"/>
      <c r="W117" s="317"/>
      <c r="X117" s="317"/>
      <c r="Y117" s="318"/>
    </row>
    <row r="118" spans="1:26">
      <c r="A118" s="1104">
        <v>6</v>
      </c>
      <c r="B118" s="1127" t="s">
        <v>859</v>
      </c>
      <c r="C118" s="317"/>
      <c r="D118" s="318"/>
      <c r="E118" s="1108"/>
      <c r="F118" s="1108"/>
      <c r="G118" s="867"/>
      <c r="H118" s="1108"/>
      <c r="I118" s="1108"/>
      <c r="J118" s="867"/>
      <c r="K118" s="1108"/>
      <c r="L118" s="1108"/>
      <c r="M118" s="867"/>
      <c r="N118" s="1108"/>
      <c r="O118" s="1108"/>
      <c r="P118" s="867"/>
      <c r="Q118" s="317"/>
      <c r="R118" s="1099"/>
      <c r="S118" s="317"/>
      <c r="T118" s="317"/>
      <c r="U118" s="317"/>
      <c r="V118" s="317"/>
      <c r="W118" s="317"/>
      <c r="X118" s="317"/>
      <c r="Y118" s="318"/>
    </row>
    <row r="119" spans="1:26">
      <c r="A119" s="1070">
        <v>6.1</v>
      </c>
      <c r="B119" s="1109" t="s">
        <v>860</v>
      </c>
      <c r="C119" s="317"/>
      <c r="D119" s="317"/>
      <c r="E119" s="899"/>
      <c r="F119" s="1335" t="s">
        <v>861</v>
      </c>
      <c r="G119" s="1336"/>
      <c r="H119" s="1336"/>
      <c r="I119" s="1336"/>
      <c r="J119" s="1336"/>
      <c r="K119" s="1336"/>
      <c r="L119" s="1336"/>
      <c r="M119" s="1336"/>
      <c r="N119" s="1336"/>
      <c r="O119" s="1337"/>
      <c r="P119" s="867"/>
      <c r="Q119" s="317"/>
      <c r="R119" s="1099"/>
      <c r="S119" s="317"/>
      <c r="T119" s="317"/>
      <c r="U119" s="317"/>
      <c r="V119" s="317"/>
      <c r="W119" s="317"/>
      <c r="X119" s="317"/>
      <c r="Y119" s="318"/>
    </row>
    <row r="120" spans="1:26">
      <c r="A120" s="1070"/>
      <c r="B120" s="1109"/>
      <c r="C120" s="317"/>
      <c r="D120" s="318"/>
      <c r="E120" s="1108"/>
      <c r="F120" s="1108"/>
      <c r="G120" s="867"/>
      <c r="H120" s="1108"/>
      <c r="I120" s="1108"/>
      <c r="J120" s="867"/>
      <c r="K120" s="1108"/>
      <c r="L120" s="1108"/>
      <c r="M120" s="867"/>
      <c r="N120" s="1108"/>
      <c r="O120" s="1108"/>
      <c r="P120" s="867"/>
      <c r="Q120" s="317"/>
      <c r="R120" s="1099"/>
      <c r="S120" s="317"/>
      <c r="T120" s="317"/>
      <c r="U120" s="317"/>
      <c r="V120" s="317"/>
      <c r="W120" s="317"/>
      <c r="X120" s="317"/>
      <c r="Y120" s="318"/>
    </row>
    <row r="121" spans="1:26">
      <c r="A121" s="1104">
        <v>6.2</v>
      </c>
      <c r="B121" s="1130" t="s">
        <v>862</v>
      </c>
      <c r="C121" s="317"/>
      <c r="D121" s="318"/>
      <c r="E121" s="1108"/>
      <c r="F121" s="1108"/>
      <c r="G121" s="867"/>
      <c r="H121" s="1108"/>
      <c r="I121" s="1108"/>
      <c r="J121" s="867"/>
      <c r="K121" s="1108"/>
      <c r="L121" s="1108"/>
      <c r="M121" s="867"/>
      <c r="N121" s="1108"/>
      <c r="O121" s="1108"/>
      <c r="P121" s="867"/>
      <c r="Q121" s="317"/>
      <c r="R121" s="1103"/>
      <c r="S121" s="317"/>
      <c r="T121" s="317"/>
      <c r="U121" s="317"/>
      <c r="V121" s="317"/>
      <c r="W121" s="317"/>
      <c r="X121" s="317"/>
      <c r="Y121" s="318"/>
    </row>
    <row r="122" spans="1:26">
      <c r="A122" s="1070" t="s">
        <v>863</v>
      </c>
      <c r="B122" s="1111" t="s">
        <v>864</v>
      </c>
      <c r="C122" s="317"/>
      <c r="D122" s="318"/>
      <c r="E122" s="1108"/>
      <c r="F122" s="1106">
        <v>1592.1092187000002</v>
      </c>
      <c r="G122" s="866"/>
      <c r="H122" s="1106"/>
      <c r="I122" s="1106">
        <v>2137.9420000000005</v>
      </c>
      <c r="J122" s="866"/>
      <c r="K122" s="1106"/>
      <c r="L122" s="1106">
        <v>2697.0602320200001</v>
      </c>
      <c r="M122" s="867"/>
      <c r="N122" s="1108"/>
      <c r="O122" s="1108"/>
      <c r="P122" s="867"/>
      <c r="Q122" s="317"/>
      <c r="R122" s="1099"/>
      <c r="S122" s="317"/>
      <c r="T122" s="317"/>
      <c r="U122" s="317"/>
      <c r="V122" s="317"/>
      <c r="W122" s="317"/>
      <c r="X122" s="317"/>
      <c r="Y122" s="318"/>
    </row>
    <row r="123" spans="1:26">
      <c r="A123" s="1070" t="s">
        <v>865</v>
      </c>
      <c r="B123" s="1111" t="s">
        <v>866</v>
      </c>
      <c r="C123" s="317"/>
      <c r="D123" s="318"/>
      <c r="E123" s="1147"/>
      <c r="F123" s="1148">
        <v>4.0777611008277649E-4</v>
      </c>
      <c r="G123" s="900"/>
      <c r="H123" s="1148"/>
      <c r="I123" s="1148">
        <v>4.1925561088258648E-4</v>
      </c>
      <c r="J123" s="900"/>
      <c r="K123" s="1148"/>
      <c r="L123" s="1148">
        <v>4.3348322464135573E-4</v>
      </c>
      <c r="M123" s="901"/>
      <c r="N123" s="1147"/>
      <c r="O123" s="1147"/>
      <c r="P123" s="901"/>
      <c r="Q123" s="317"/>
      <c r="R123" s="1099"/>
      <c r="S123" s="317"/>
      <c r="T123" s="317"/>
      <c r="U123" s="317"/>
      <c r="V123" s="317"/>
      <c r="W123" s="317"/>
      <c r="X123" s="317"/>
      <c r="Y123" s="318"/>
    </row>
    <row r="124" spans="1:26">
      <c r="A124" s="1070"/>
      <c r="B124" s="1109"/>
      <c r="C124" s="317"/>
      <c r="D124" s="318"/>
      <c r="E124" s="1108"/>
      <c r="F124" s="1108"/>
      <c r="G124" s="867"/>
      <c r="H124" s="1108"/>
      <c r="I124" s="1108"/>
      <c r="J124" s="867"/>
      <c r="K124" s="1108"/>
      <c r="L124" s="1108"/>
      <c r="M124" s="867"/>
      <c r="N124" s="1108"/>
      <c r="O124" s="1108"/>
      <c r="P124" s="867"/>
      <c r="Q124" s="317"/>
      <c r="R124" s="1099"/>
      <c r="S124" s="317"/>
      <c r="T124" s="317"/>
      <c r="U124" s="317"/>
      <c r="V124" s="317"/>
      <c r="W124" s="317"/>
      <c r="X124" s="317"/>
      <c r="Y124" s="318"/>
    </row>
    <row r="125" spans="1:26">
      <c r="A125" s="1104">
        <v>6.3</v>
      </c>
      <c r="B125" s="1130" t="s">
        <v>867</v>
      </c>
      <c r="C125" s="317"/>
      <c r="D125" s="318"/>
      <c r="E125" s="1108"/>
      <c r="F125" s="1108"/>
      <c r="G125" s="867"/>
      <c r="H125" s="1108"/>
      <c r="I125" s="1108"/>
      <c r="J125" s="867"/>
      <c r="K125" s="1108"/>
      <c r="L125" s="1108"/>
      <c r="M125" s="867"/>
      <c r="N125" s="1108"/>
      <c r="O125" s="1108"/>
      <c r="P125" s="867"/>
      <c r="Q125" s="317"/>
      <c r="R125" s="1103"/>
      <c r="S125" s="317"/>
      <c r="T125" s="317"/>
      <c r="U125" s="317"/>
      <c r="V125" s="317"/>
      <c r="W125" s="317"/>
      <c r="X125" s="317"/>
      <c r="Y125" s="318"/>
    </row>
    <row r="126" spans="1:26">
      <c r="A126" s="1070" t="s">
        <v>868</v>
      </c>
      <c r="B126" s="1111" t="s">
        <v>869</v>
      </c>
      <c r="C126" s="317"/>
      <c r="D126" s="318"/>
      <c r="E126" s="1108"/>
      <c r="F126" s="1106">
        <v>305.08622806200003</v>
      </c>
      <c r="G126" s="866"/>
      <c r="H126" s="1106"/>
      <c r="I126" s="1106">
        <v>141.23599999999999</v>
      </c>
      <c r="J126" s="866"/>
      <c r="K126" s="1106"/>
      <c r="L126" s="1106">
        <v>1106.7653828</v>
      </c>
      <c r="M126" s="867"/>
      <c r="N126" s="1108"/>
      <c r="O126" s="1108"/>
      <c r="P126" s="867"/>
      <c r="Q126" s="317"/>
      <c r="R126" s="1099"/>
      <c r="S126" s="317"/>
      <c r="T126" s="317"/>
      <c r="U126" s="317"/>
      <c r="V126" s="317"/>
      <c r="W126" s="317"/>
      <c r="X126" s="317"/>
      <c r="Y126" s="318"/>
    </row>
    <row r="127" spans="1:26">
      <c r="A127" s="1070" t="s">
        <v>870</v>
      </c>
      <c r="B127" s="1111" t="s">
        <v>871</v>
      </c>
      <c r="C127" s="317"/>
      <c r="D127" s="318"/>
      <c r="E127" s="1147"/>
      <c r="F127" s="1148">
        <v>7.8139661436374779E-5</v>
      </c>
      <c r="G127" s="900"/>
      <c r="H127" s="1148"/>
      <c r="I127" s="1148">
        <v>2.7696722108744284E-5</v>
      </c>
      <c r="J127" s="900"/>
      <c r="K127" s="1148"/>
      <c r="L127" s="1149">
        <v>1.7788413523795962E-4</v>
      </c>
      <c r="M127" s="901"/>
      <c r="N127" s="1147"/>
      <c r="O127" s="1147"/>
      <c r="P127" s="901"/>
      <c r="Q127" s="317"/>
      <c r="R127" s="1099"/>
      <c r="S127" s="317"/>
      <c r="T127" s="317"/>
      <c r="U127" s="317"/>
      <c r="V127" s="317"/>
      <c r="W127" s="317"/>
      <c r="X127" s="317"/>
      <c r="Y127" s="318"/>
    </row>
    <row r="128" spans="1:26">
      <c r="A128" s="1070"/>
      <c r="B128" s="1109"/>
      <c r="C128" s="317"/>
      <c r="D128" s="318"/>
      <c r="E128" s="1108"/>
      <c r="F128" s="1106"/>
      <c r="G128" s="866"/>
      <c r="H128" s="1106"/>
      <c r="I128" s="1106"/>
      <c r="J128" s="866"/>
      <c r="K128" s="1106"/>
      <c r="L128" s="1106"/>
      <c r="M128" s="867"/>
      <c r="N128" s="1108"/>
      <c r="O128" s="1108"/>
      <c r="P128" s="867"/>
      <c r="Q128" s="317"/>
      <c r="R128" s="1099"/>
      <c r="S128" s="317"/>
      <c r="T128" s="317"/>
      <c r="U128" s="317"/>
      <c r="V128" s="317"/>
      <c r="W128" s="317"/>
      <c r="X128" s="317"/>
      <c r="Y128" s="318"/>
    </row>
    <row r="129" spans="1:26">
      <c r="A129" s="1104">
        <v>6.4</v>
      </c>
      <c r="B129" s="1130" t="s">
        <v>872</v>
      </c>
      <c r="C129" s="317"/>
      <c r="D129" s="318"/>
      <c r="E129" s="1108"/>
      <c r="F129" s="1106"/>
      <c r="G129" s="866"/>
      <c r="H129" s="1106"/>
      <c r="I129" s="1106"/>
      <c r="J129" s="866"/>
      <c r="K129" s="1106"/>
      <c r="L129" s="1106"/>
      <c r="M129" s="867"/>
      <c r="N129" s="1108"/>
      <c r="O129" s="1108"/>
      <c r="P129" s="867"/>
      <c r="Q129" s="317"/>
      <c r="R129" s="1103"/>
      <c r="S129" s="317"/>
      <c r="T129" s="317"/>
      <c r="U129" s="317"/>
      <c r="V129" s="317"/>
      <c r="W129" s="317"/>
      <c r="X129" s="317"/>
      <c r="Y129" s="318"/>
    </row>
    <row r="130" spans="1:26">
      <c r="A130" s="1070" t="s">
        <v>873</v>
      </c>
      <c r="B130" s="1111" t="s">
        <v>874</v>
      </c>
      <c r="C130" s="317"/>
      <c r="D130" s="318"/>
      <c r="E130" s="1150"/>
      <c r="F130" s="1148">
        <v>0</v>
      </c>
      <c r="G130" s="902"/>
      <c r="H130" s="1151"/>
      <c r="I130" s="1148">
        <v>0</v>
      </c>
      <c r="J130" s="902"/>
      <c r="K130" s="1151"/>
      <c r="L130" s="1148">
        <v>0</v>
      </c>
      <c r="M130" s="903"/>
      <c r="N130" s="1150"/>
      <c r="O130" s="317"/>
      <c r="P130" s="903"/>
      <c r="Q130" s="317"/>
      <c r="R130" s="1152"/>
      <c r="S130" s="317"/>
      <c r="T130" s="317"/>
      <c r="U130" s="317"/>
      <c r="V130" s="317"/>
      <c r="W130" s="317"/>
      <c r="X130" s="317"/>
      <c r="Y130" s="318"/>
    </row>
    <row r="131" spans="1:26">
      <c r="A131" s="1070" t="s">
        <v>875</v>
      </c>
      <c r="B131" s="1111" t="s">
        <v>876</v>
      </c>
      <c r="C131" s="317"/>
      <c r="D131" s="318"/>
      <c r="E131" s="1147"/>
      <c r="F131" s="1107">
        <v>0</v>
      </c>
      <c r="G131" s="900"/>
      <c r="H131" s="1148"/>
      <c r="I131" s="1107">
        <v>0</v>
      </c>
      <c r="J131" s="900"/>
      <c r="K131" s="1148"/>
      <c r="L131" s="1107">
        <v>0</v>
      </c>
      <c r="M131" s="901"/>
      <c r="N131" s="1147"/>
      <c r="O131" s="1147"/>
      <c r="P131" s="901"/>
      <c r="Q131" s="317"/>
      <c r="R131" s="1099"/>
      <c r="S131" s="317"/>
      <c r="T131" s="317"/>
      <c r="U131" s="317"/>
      <c r="V131" s="317"/>
      <c r="W131" s="317"/>
      <c r="X131" s="317"/>
      <c r="Y131" s="318"/>
    </row>
    <row r="132" spans="1:26" s="407" customFormat="1">
      <c r="A132" s="1073"/>
      <c r="D132" s="878"/>
      <c r="E132" s="904"/>
      <c r="F132" s="904"/>
      <c r="G132" s="905"/>
      <c r="H132" s="904"/>
      <c r="I132" s="904"/>
      <c r="J132" s="905"/>
      <c r="K132" s="904"/>
      <c r="L132" s="904"/>
      <c r="M132" s="905"/>
      <c r="N132" s="904"/>
      <c r="O132" s="904"/>
      <c r="P132" s="905"/>
      <c r="R132" s="877"/>
      <c r="Y132" s="878"/>
      <c r="Z132"/>
    </row>
    <row r="133" spans="1:26" s="906" customFormat="1" collapsed="1">
      <c r="A133" s="1153" t="s">
        <v>877</v>
      </c>
      <c r="B133" s="1154"/>
      <c r="C133" s="1155"/>
      <c r="D133" s="1155"/>
      <c r="E133" s="1156"/>
      <c r="F133" s="1156"/>
      <c r="G133" s="1156"/>
      <c r="H133" s="1156"/>
      <c r="I133" s="1156"/>
      <c r="J133" s="1156"/>
      <c r="K133" s="1156"/>
      <c r="L133" s="1156"/>
      <c r="M133" s="1156"/>
      <c r="N133" s="1156"/>
      <c r="O133" s="1156"/>
      <c r="P133" s="1156"/>
      <c r="Q133" s="1155"/>
      <c r="R133" s="1157"/>
      <c r="S133" s="1155"/>
      <c r="T133" s="1155"/>
      <c r="U133" s="1155"/>
      <c r="V133" s="1155"/>
      <c r="W133" s="1155"/>
      <c r="X133" s="1155"/>
      <c r="Y133" s="1158"/>
      <c r="Z133"/>
    </row>
    <row r="134" spans="1:26" ht="15" hidden="1" customHeight="1" outlineLevel="1">
      <c r="A134" s="1070"/>
      <c r="B134" s="1109"/>
      <c r="C134" s="317"/>
      <c r="D134" s="317"/>
      <c r="E134" s="1108"/>
      <c r="F134" s="1108"/>
      <c r="G134" s="1108"/>
      <c r="H134" s="1108"/>
      <c r="I134" s="1108"/>
      <c r="J134" s="1108"/>
      <c r="K134" s="1108"/>
      <c r="L134" s="1108"/>
      <c r="M134" s="1108"/>
      <c r="N134" s="1108"/>
      <c r="O134" s="1108"/>
      <c r="P134" s="1108"/>
      <c r="Q134" s="317"/>
      <c r="R134" s="1099"/>
      <c r="S134" s="317"/>
      <c r="T134" s="317"/>
      <c r="U134" s="317"/>
      <c r="V134" s="317"/>
      <c r="W134" s="317"/>
      <c r="X134" s="317"/>
      <c r="Y134" s="318"/>
    </row>
    <row r="135" spans="1:26" ht="15" hidden="1" customHeight="1" outlineLevel="1">
      <c r="A135" s="1159" t="s">
        <v>878</v>
      </c>
      <c r="B135" s="317"/>
      <c r="C135" s="317"/>
      <c r="D135" s="317"/>
      <c r="E135" s="1108"/>
      <c r="F135" s="1108"/>
      <c r="G135" s="1108"/>
      <c r="H135" s="1108"/>
      <c r="I135" s="1108"/>
      <c r="J135" s="1108"/>
      <c r="K135" s="1108"/>
      <c r="L135" s="1108"/>
      <c r="M135" s="1108"/>
      <c r="N135" s="1108"/>
      <c r="O135" s="1108"/>
      <c r="P135" s="1108"/>
      <c r="Q135" s="317"/>
      <c r="R135" s="1099"/>
      <c r="S135" s="317"/>
      <c r="T135" s="317"/>
      <c r="U135" s="317"/>
      <c r="V135" s="317"/>
      <c r="W135" s="317"/>
      <c r="X135" s="317"/>
      <c r="Y135" s="318"/>
    </row>
    <row r="136" spans="1:26" ht="15" hidden="1" customHeight="1" outlineLevel="1">
      <c r="A136" s="1159"/>
      <c r="B136" s="317" t="s">
        <v>879</v>
      </c>
      <c r="C136" s="317"/>
      <c r="D136" s="317"/>
      <c r="E136" s="1108"/>
      <c r="F136" s="1108"/>
      <c r="G136" s="1108"/>
      <c r="H136" s="1108"/>
      <c r="I136" s="1108"/>
      <c r="J136" s="1108"/>
      <c r="K136" s="1108"/>
      <c r="L136" s="1108"/>
      <c r="M136" s="1108"/>
      <c r="N136" s="1108"/>
      <c r="O136" s="1108"/>
      <c r="P136" s="1108"/>
      <c r="Q136" s="317"/>
      <c r="R136" s="1099"/>
      <c r="S136" s="317"/>
      <c r="T136" s="317"/>
      <c r="U136" s="317"/>
      <c r="V136" s="317"/>
      <c r="W136" s="317"/>
      <c r="X136" s="317"/>
      <c r="Y136" s="318"/>
    </row>
    <row r="137" spans="1:26" ht="15" hidden="1" customHeight="1" outlineLevel="1">
      <c r="A137" s="986"/>
      <c r="B137" s="317" t="s">
        <v>880</v>
      </c>
      <c r="C137" s="317"/>
      <c r="D137" s="317"/>
      <c r="E137" s="1108"/>
      <c r="F137" s="1108"/>
      <c r="G137" s="1108"/>
      <c r="H137" s="1108"/>
      <c r="I137" s="1108"/>
      <c r="J137" s="1108"/>
      <c r="K137" s="1108"/>
      <c r="L137" s="1108"/>
      <c r="M137" s="1108"/>
      <c r="N137" s="1108"/>
      <c r="O137" s="1108"/>
      <c r="P137" s="1108"/>
      <c r="Q137" s="317"/>
      <c r="R137" s="1099"/>
      <c r="S137" s="317"/>
      <c r="T137" s="317"/>
      <c r="U137" s="317"/>
      <c r="V137" s="317"/>
      <c r="W137" s="317"/>
      <c r="X137" s="317"/>
      <c r="Y137" s="318"/>
    </row>
    <row r="138" spans="1:26" ht="15" hidden="1" customHeight="1" outlineLevel="1">
      <c r="A138" s="986"/>
      <c r="B138" s="317" t="s">
        <v>881</v>
      </c>
      <c r="C138" s="317"/>
      <c r="D138" s="317"/>
      <c r="E138" s="1108"/>
      <c r="F138" s="1108"/>
      <c r="G138" s="1108"/>
      <c r="H138" s="1108"/>
      <c r="I138" s="1108"/>
      <c r="J138" s="1108"/>
      <c r="K138" s="1108"/>
      <c r="L138" s="1108"/>
      <c r="M138" s="1108"/>
      <c r="N138" s="1108"/>
      <c r="O138" s="1108"/>
      <c r="P138" s="1108"/>
      <c r="Q138" s="317"/>
      <c r="R138" s="1099"/>
      <c r="S138" s="317"/>
      <c r="T138" s="317"/>
      <c r="U138" s="317"/>
      <c r="V138" s="317"/>
      <c r="W138" s="317"/>
      <c r="X138" s="317"/>
      <c r="Y138" s="318"/>
    </row>
    <row r="139" spans="1:26" ht="15" hidden="1" customHeight="1" outlineLevel="1">
      <c r="A139" s="986"/>
      <c r="B139" s="317" t="s">
        <v>882</v>
      </c>
      <c r="C139" s="317"/>
      <c r="D139" s="317"/>
      <c r="E139" s="1108"/>
      <c r="F139" s="1108"/>
      <c r="G139" s="1108"/>
      <c r="H139" s="1108"/>
      <c r="I139" s="1108"/>
      <c r="J139" s="1108"/>
      <c r="K139" s="1108"/>
      <c r="L139" s="1108"/>
      <c r="M139" s="1108"/>
      <c r="N139" s="1108"/>
      <c r="O139" s="1108"/>
      <c r="P139" s="1108"/>
      <c r="Q139" s="317"/>
      <c r="R139" s="1099"/>
      <c r="S139" s="317"/>
      <c r="T139" s="317"/>
      <c r="U139" s="317"/>
      <c r="V139" s="317"/>
      <c r="W139" s="317"/>
      <c r="X139" s="317"/>
      <c r="Y139" s="318"/>
    </row>
    <row r="140" spans="1:26" ht="15" hidden="1" customHeight="1" outlineLevel="1">
      <c r="A140" s="986"/>
      <c r="B140" s="317" t="s">
        <v>883</v>
      </c>
      <c r="C140" s="317"/>
      <c r="D140" s="317"/>
      <c r="E140" s="1108"/>
      <c r="F140" s="1108"/>
      <c r="G140" s="1108"/>
      <c r="H140" s="1108"/>
      <c r="I140" s="1108"/>
      <c r="J140" s="1108"/>
      <c r="K140" s="1108"/>
      <c r="L140" s="1108"/>
      <c r="M140" s="1108"/>
      <c r="N140" s="1108"/>
      <c r="O140" s="1108"/>
      <c r="P140" s="1108"/>
      <c r="Q140" s="317"/>
      <c r="R140" s="1099"/>
      <c r="S140" s="317"/>
      <c r="T140" s="317"/>
      <c r="U140" s="317"/>
      <c r="V140" s="317"/>
      <c r="W140" s="317"/>
      <c r="X140" s="317"/>
      <c r="Y140" s="318"/>
    </row>
    <row r="141" spans="1:26" ht="15" hidden="1" customHeight="1" outlineLevel="1">
      <c r="A141" s="986"/>
      <c r="B141" s="317"/>
      <c r="C141" s="317"/>
      <c r="D141" s="317"/>
      <c r="E141" s="1108"/>
      <c r="F141" s="1108"/>
      <c r="G141" s="1108"/>
      <c r="H141" s="1108"/>
      <c r="I141" s="1108"/>
      <c r="J141" s="1108"/>
      <c r="K141" s="1108"/>
      <c r="L141" s="1108"/>
      <c r="M141" s="1108"/>
      <c r="N141" s="1108"/>
      <c r="O141" s="1108"/>
      <c r="P141" s="1108"/>
      <c r="Q141" s="317"/>
      <c r="R141" s="1099"/>
      <c r="S141" s="317"/>
      <c r="T141" s="317"/>
      <c r="U141" s="317"/>
      <c r="V141" s="317"/>
      <c r="W141" s="317"/>
      <c r="X141" s="317"/>
      <c r="Y141" s="318"/>
    </row>
    <row r="142" spans="1:26" ht="15" hidden="1" customHeight="1" outlineLevel="1">
      <c r="A142" s="1159" t="s">
        <v>884</v>
      </c>
      <c r="B142" s="317"/>
      <c r="C142" s="317"/>
      <c r="D142" s="317"/>
      <c r="E142" s="1108"/>
      <c r="F142" s="1108"/>
      <c r="G142" s="1108"/>
      <c r="H142" s="1108"/>
      <c r="I142" s="1108"/>
      <c r="J142" s="1108"/>
      <c r="K142" s="1108"/>
      <c r="L142" s="1108"/>
      <c r="M142" s="1108"/>
      <c r="N142" s="1108"/>
      <c r="O142" s="1108"/>
      <c r="P142" s="1108"/>
      <c r="Q142" s="317"/>
      <c r="R142" s="1099"/>
      <c r="S142" s="317"/>
      <c r="T142" s="317"/>
      <c r="U142" s="317"/>
      <c r="V142" s="317"/>
      <c r="W142" s="317"/>
      <c r="X142" s="317"/>
      <c r="Y142" s="318"/>
    </row>
    <row r="143" spans="1:26" ht="15" hidden="1" customHeight="1" outlineLevel="1">
      <c r="A143" s="1160" t="s">
        <v>885</v>
      </c>
      <c r="B143" s="1161" t="s">
        <v>886</v>
      </c>
      <c r="C143" s="317"/>
      <c r="D143" s="317"/>
      <c r="E143" s="1108"/>
      <c r="F143" s="1108"/>
      <c r="G143" s="1108"/>
      <c r="H143" s="1108"/>
      <c r="I143" s="1108"/>
      <c r="J143" s="1108"/>
      <c r="K143" s="1108"/>
      <c r="L143" s="1108"/>
      <c r="M143" s="1108"/>
      <c r="N143" s="1108"/>
      <c r="O143" s="1108"/>
      <c r="P143" s="1108"/>
      <c r="Q143" s="317"/>
      <c r="R143" s="1099"/>
      <c r="S143" s="317"/>
      <c r="T143" s="317"/>
      <c r="U143" s="317"/>
      <c r="V143" s="317"/>
      <c r="W143" s="317"/>
      <c r="X143" s="317"/>
      <c r="Y143" s="318"/>
    </row>
    <row r="144" spans="1:26" ht="15" hidden="1" customHeight="1" outlineLevel="1">
      <c r="A144" s="1160" t="s">
        <v>887</v>
      </c>
      <c r="B144" s="317" t="s">
        <v>888</v>
      </c>
      <c r="C144" s="317"/>
      <c r="D144" s="317"/>
      <c r="E144" s="1108"/>
      <c r="F144" s="1108"/>
      <c r="G144" s="1108"/>
      <c r="H144" s="1108"/>
      <c r="I144" s="1108"/>
      <c r="J144" s="1108"/>
      <c r="K144" s="1108"/>
      <c r="L144" s="1108"/>
      <c r="M144" s="1108"/>
      <c r="N144" s="1108"/>
      <c r="O144" s="1108"/>
      <c r="P144" s="1108"/>
      <c r="Q144" s="317"/>
      <c r="R144" s="1099"/>
      <c r="S144" s="317"/>
      <c r="T144" s="317"/>
      <c r="U144" s="317"/>
      <c r="V144" s="317"/>
      <c r="W144" s="317"/>
      <c r="X144" s="317"/>
      <c r="Y144" s="318"/>
    </row>
    <row r="145" spans="1:25" ht="15" hidden="1" customHeight="1" outlineLevel="1">
      <c r="A145" s="1160" t="s">
        <v>889</v>
      </c>
      <c r="B145" s="1161" t="s">
        <v>890</v>
      </c>
      <c r="C145" s="317"/>
      <c r="D145" s="317"/>
      <c r="E145" s="1108"/>
      <c r="F145" s="1108"/>
      <c r="G145" s="1108"/>
      <c r="H145" s="1108"/>
      <c r="I145" s="1108"/>
      <c r="J145" s="1108"/>
      <c r="K145" s="1108"/>
      <c r="L145" s="1108"/>
      <c r="M145" s="1108"/>
      <c r="N145" s="1108"/>
      <c r="O145" s="1108"/>
      <c r="P145" s="1108"/>
      <c r="Q145" s="317"/>
      <c r="R145" s="1099"/>
      <c r="S145" s="317"/>
      <c r="T145" s="317"/>
      <c r="U145" s="317"/>
      <c r="V145" s="317"/>
      <c r="W145" s="317"/>
      <c r="X145" s="317"/>
      <c r="Y145" s="318"/>
    </row>
    <row r="146" spans="1:25" ht="15" hidden="1" customHeight="1" outlineLevel="1">
      <c r="A146" s="1162" t="s">
        <v>891</v>
      </c>
      <c r="B146" s="317" t="s">
        <v>892</v>
      </c>
      <c r="C146" s="317"/>
      <c r="D146" s="317"/>
      <c r="E146" s="1108"/>
      <c r="F146" s="1108"/>
      <c r="G146" s="1108"/>
      <c r="H146" s="1108"/>
      <c r="I146" s="1108"/>
      <c r="J146" s="1108"/>
      <c r="K146" s="1108"/>
      <c r="L146" s="1108"/>
      <c r="M146" s="1108"/>
      <c r="N146" s="1108"/>
      <c r="O146" s="1108"/>
      <c r="P146" s="1108"/>
      <c r="Q146" s="317"/>
      <c r="R146" s="1099"/>
      <c r="S146" s="317"/>
      <c r="T146" s="317"/>
      <c r="U146" s="317"/>
      <c r="V146" s="317"/>
      <c r="W146" s="317"/>
      <c r="X146" s="317"/>
      <c r="Y146" s="318"/>
    </row>
    <row r="147" spans="1:25" ht="15" hidden="1" customHeight="1" outlineLevel="1">
      <c r="A147" s="1162"/>
      <c r="B147" s="1163" t="s">
        <v>893</v>
      </c>
      <c r="C147" s="317"/>
      <c r="D147" s="317"/>
      <c r="E147" s="1108"/>
      <c r="F147" s="1108"/>
      <c r="G147" s="1108"/>
      <c r="H147" s="1108"/>
      <c r="I147" s="1108"/>
      <c r="J147" s="1108"/>
      <c r="K147" s="1108"/>
      <c r="L147" s="1108"/>
      <c r="M147" s="1108"/>
      <c r="N147" s="1108"/>
      <c r="O147" s="1108"/>
      <c r="P147" s="1108"/>
      <c r="Q147" s="317"/>
      <c r="R147" s="1099"/>
      <c r="S147" s="317"/>
      <c r="T147" s="317"/>
      <c r="U147" s="317"/>
      <c r="V147" s="317"/>
      <c r="W147" s="317"/>
      <c r="X147" s="317"/>
      <c r="Y147" s="318"/>
    </row>
    <row r="148" spans="1:25" ht="15" hidden="1" customHeight="1" outlineLevel="1">
      <c r="A148" s="1162"/>
      <c r="B148" s="1163" t="s">
        <v>894</v>
      </c>
      <c r="C148" s="317"/>
      <c r="D148" s="317"/>
      <c r="E148" s="1108"/>
      <c r="F148" s="1108"/>
      <c r="G148" s="1108"/>
      <c r="H148" s="1108"/>
      <c r="I148" s="1108"/>
      <c r="J148" s="1108"/>
      <c r="K148" s="1108"/>
      <c r="L148" s="1108"/>
      <c r="M148" s="1108"/>
      <c r="N148" s="1108"/>
      <c r="O148" s="1108"/>
      <c r="P148" s="1108"/>
      <c r="Q148" s="317"/>
      <c r="R148" s="1099"/>
      <c r="S148" s="317"/>
      <c r="T148" s="317"/>
      <c r="U148" s="317"/>
      <c r="V148" s="317"/>
      <c r="W148" s="317"/>
      <c r="X148" s="317"/>
      <c r="Y148" s="318"/>
    </row>
    <row r="149" spans="1:25" ht="15" hidden="1" customHeight="1" outlineLevel="1">
      <c r="A149" s="1162"/>
      <c r="B149" s="1164" t="s">
        <v>895</v>
      </c>
      <c r="C149" s="317"/>
      <c r="D149" s="317"/>
      <c r="E149" s="1108"/>
      <c r="F149" s="1108"/>
      <c r="G149" s="1108"/>
      <c r="H149" s="1108"/>
      <c r="I149" s="1108"/>
      <c r="J149" s="1108"/>
      <c r="K149" s="1108"/>
      <c r="L149" s="1108"/>
      <c r="M149" s="1108"/>
      <c r="N149" s="1108"/>
      <c r="O149" s="1108"/>
      <c r="P149" s="1108"/>
      <c r="Q149" s="317"/>
      <c r="R149" s="1099"/>
      <c r="S149" s="317"/>
      <c r="T149" s="317"/>
      <c r="U149" s="317"/>
      <c r="V149" s="317"/>
      <c r="W149" s="317"/>
      <c r="X149" s="317"/>
      <c r="Y149" s="318"/>
    </row>
    <row r="150" spans="1:25" ht="15" hidden="1" customHeight="1" outlineLevel="1">
      <c r="A150" s="1162"/>
      <c r="B150" s="1164" t="s">
        <v>896</v>
      </c>
      <c r="C150" s="317"/>
      <c r="D150" s="317"/>
      <c r="E150" s="1108"/>
      <c r="F150" s="1108"/>
      <c r="G150" s="1108"/>
      <c r="H150" s="1108"/>
      <c r="I150" s="1108"/>
      <c r="J150" s="1108"/>
      <c r="K150" s="1108"/>
      <c r="L150" s="1108"/>
      <c r="M150" s="1108"/>
      <c r="N150" s="1108"/>
      <c r="O150" s="1108"/>
      <c r="P150" s="1108"/>
      <c r="Q150" s="317"/>
      <c r="R150" s="1099"/>
      <c r="S150" s="317"/>
      <c r="T150" s="317"/>
      <c r="U150" s="317"/>
      <c r="V150" s="317"/>
      <c r="W150" s="317"/>
      <c r="X150" s="317"/>
      <c r="Y150" s="318"/>
    </row>
    <row r="151" spans="1:25" ht="15" hidden="1" customHeight="1" outlineLevel="1">
      <c r="A151" s="1162"/>
      <c r="B151" s="1165" t="s">
        <v>897</v>
      </c>
      <c r="C151" s="317"/>
      <c r="D151" s="317"/>
      <c r="E151" s="1108"/>
      <c r="F151" s="1108"/>
      <c r="G151" s="1108"/>
      <c r="H151" s="1108"/>
      <c r="I151" s="1108"/>
      <c r="J151" s="1108"/>
      <c r="K151" s="1108"/>
      <c r="L151" s="1108"/>
      <c r="M151" s="1108"/>
      <c r="N151" s="1108"/>
      <c r="O151" s="1108"/>
      <c r="P151" s="1108"/>
      <c r="Q151" s="317"/>
      <c r="R151" s="1099"/>
      <c r="S151" s="317"/>
      <c r="T151" s="317"/>
      <c r="U151" s="317"/>
      <c r="V151" s="317"/>
      <c r="W151" s="317"/>
      <c r="X151" s="317"/>
      <c r="Y151" s="318"/>
    </row>
    <row r="152" spans="1:25" ht="15" hidden="1" customHeight="1" outlineLevel="1">
      <c r="A152" s="1160" t="s">
        <v>898</v>
      </c>
      <c r="B152" s="1161" t="s">
        <v>899</v>
      </c>
      <c r="C152" s="317"/>
      <c r="D152" s="317"/>
      <c r="E152" s="1108"/>
      <c r="F152" s="1108"/>
      <c r="G152" s="1108"/>
      <c r="H152" s="1108"/>
      <c r="I152" s="1108"/>
      <c r="J152" s="1108"/>
      <c r="K152" s="1108"/>
      <c r="L152" s="1108"/>
      <c r="M152" s="1108"/>
      <c r="N152" s="1108"/>
      <c r="O152" s="1108"/>
      <c r="P152" s="1108"/>
      <c r="Q152" s="317"/>
      <c r="R152" s="1099"/>
      <c r="S152" s="317"/>
      <c r="T152" s="317"/>
      <c r="U152" s="317"/>
      <c r="V152" s="317"/>
      <c r="W152" s="317"/>
      <c r="X152" s="317"/>
      <c r="Y152" s="318"/>
    </row>
    <row r="153" spans="1:25" ht="15" hidden="1" customHeight="1" outlineLevel="1">
      <c r="A153" s="1160" t="s">
        <v>900</v>
      </c>
      <c r="B153" s="317" t="s">
        <v>901</v>
      </c>
      <c r="C153" s="317"/>
      <c r="D153" s="317"/>
      <c r="E153" s="1108"/>
      <c r="F153" s="1108"/>
      <c r="G153" s="1108"/>
      <c r="H153" s="1108"/>
      <c r="I153" s="1108"/>
      <c r="J153" s="1108"/>
      <c r="K153" s="1108"/>
      <c r="L153" s="1108"/>
      <c r="M153" s="1108"/>
      <c r="N153" s="1108"/>
      <c r="O153" s="1108"/>
      <c r="P153" s="1108"/>
      <c r="Q153" s="317"/>
      <c r="R153" s="1099"/>
      <c r="S153" s="317"/>
      <c r="T153" s="317"/>
      <c r="U153" s="317"/>
      <c r="V153" s="317"/>
      <c r="W153" s="317"/>
      <c r="X153" s="317"/>
      <c r="Y153" s="318"/>
    </row>
    <row r="154" spans="1:25" ht="15" hidden="1" customHeight="1" outlineLevel="1">
      <c r="A154" s="1160"/>
      <c r="B154" s="1109" t="s">
        <v>902</v>
      </c>
      <c r="C154" s="317"/>
      <c r="D154" s="317"/>
      <c r="E154" s="1108"/>
      <c r="F154" s="1108"/>
      <c r="G154" s="1108"/>
      <c r="H154" s="1108"/>
      <c r="I154" s="1108"/>
      <c r="J154" s="1108"/>
      <c r="K154" s="1108"/>
      <c r="L154" s="1108"/>
      <c r="M154" s="1108"/>
      <c r="N154" s="1108"/>
      <c r="O154" s="1108"/>
      <c r="P154" s="1108"/>
      <c r="Q154" s="317"/>
      <c r="R154" s="1099"/>
      <c r="S154" s="317"/>
      <c r="T154" s="317"/>
      <c r="U154" s="317"/>
      <c r="V154" s="317"/>
      <c r="W154" s="317"/>
      <c r="X154" s="317"/>
      <c r="Y154" s="318"/>
    </row>
    <row r="155" spans="1:25" ht="15" hidden="1" customHeight="1" outlineLevel="1">
      <c r="A155" s="1160"/>
      <c r="B155" s="1109" t="s">
        <v>903</v>
      </c>
      <c r="C155" s="317"/>
      <c r="D155" s="317"/>
      <c r="E155" s="1108"/>
      <c r="F155" s="1108"/>
      <c r="G155" s="1108"/>
      <c r="H155" s="1108"/>
      <c r="I155" s="1108"/>
      <c r="J155" s="1108"/>
      <c r="K155" s="1108"/>
      <c r="L155" s="1108"/>
      <c r="M155" s="1108"/>
      <c r="N155" s="1108"/>
      <c r="O155" s="1108"/>
      <c r="P155" s="1108"/>
      <c r="Q155" s="317"/>
      <c r="R155" s="1099"/>
      <c r="S155" s="317"/>
      <c r="T155" s="317"/>
      <c r="U155" s="317"/>
      <c r="V155" s="317"/>
      <c r="W155" s="317"/>
      <c r="X155" s="317"/>
      <c r="Y155" s="318"/>
    </row>
    <row r="156" spans="1:25" ht="15" hidden="1" customHeight="1" outlineLevel="1">
      <c r="A156" s="1160"/>
      <c r="B156" s="1109" t="s">
        <v>904</v>
      </c>
      <c r="C156" s="317"/>
      <c r="D156" s="317"/>
      <c r="E156" s="1108"/>
      <c r="F156" s="1108"/>
      <c r="G156" s="1108"/>
      <c r="H156" s="1108"/>
      <c r="I156" s="1108"/>
      <c r="J156" s="1108"/>
      <c r="K156" s="1108"/>
      <c r="L156" s="1108"/>
      <c r="M156" s="1108"/>
      <c r="N156" s="1108"/>
      <c r="O156" s="1108"/>
      <c r="P156" s="1108"/>
      <c r="Q156" s="317"/>
      <c r="R156" s="1099"/>
      <c r="S156" s="317"/>
      <c r="T156" s="317"/>
      <c r="U156" s="317"/>
      <c r="V156" s="317"/>
      <c r="W156" s="317"/>
      <c r="X156" s="317"/>
      <c r="Y156" s="318"/>
    </row>
    <row r="157" spans="1:25" ht="15" hidden="1" customHeight="1" outlineLevel="1">
      <c r="A157" s="986"/>
      <c r="B157" s="317"/>
      <c r="C157" s="317"/>
      <c r="D157" s="317"/>
      <c r="E157" s="1108"/>
      <c r="F157" s="1108"/>
      <c r="G157" s="1108"/>
      <c r="H157" s="1108"/>
      <c r="I157" s="1108"/>
      <c r="J157" s="1108"/>
      <c r="K157" s="1108"/>
      <c r="L157" s="1108"/>
      <c r="M157" s="1108"/>
      <c r="N157" s="1108"/>
      <c r="O157" s="1108"/>
      <c r="P157" s="1108"/>
      <c r="Q157" s="317"/>
      <c r="R157" s="1099"/>
      <c r="S157" s="317"/>
      <c r="T157" s="317"/>
      <c r="U157" s="317"/>
      <c r="V157" s="317"/>
      <c r="W157" s="317"/>
      <c r="X157" s="317"/>
      <c r="Y157" s="318"/>
    </row>
    <row r="158" spans="1:25" ht="15" hidden="1" customHeight="1" outlineLevel="1">
      <c r="A158" s="1166" t="s">
        <v>905</v>
      </c>
      <c r="B158" s="317"/>
      <c r="C158" s="317"/>
      <c r="D158" s="317"/>
      <c r="E158" s="1108"/>
      <c r="F158" s="1108"/>
      <c r="G158" s="1108"/>
      <c r="H158" s="1108"/>
      <c r="I158" s="1108"/>
      <c r="J158" s="1108"/>
      <c r="K158" s="1108"/>
      <c r="L158" s="1108"/>
      <c r="M158" s="1108"/>
      <c r="N158" s="1108"/>
      <c r="O158" s="1108"/>
      <c r="P158" s="1108"/>
      <c r="Q158" s="317"/>
      <c r="R158" s="1099"/>
      <c r="S158" s="317"/>
      <c r="T158" s="317"/>
      <c r="U158" s="317"/>
      <c r="V158" s="317"/>
      <c r="W158" s="317"/>
      <c r="X158" s="317"/>
      <c r="Y158" s="318"/>
    </row>
    <row r="159" spans="1:25" ht="15" hidden="1" customHeight="1" outlineLevel="1">
      <c r="A159" s="986"/>
      <c r="B159" s="1099" t="s">
        <v>906</v>
      </c>
      <c r="C159" s="317"/>
      <c r="D159" s="317"/>
      <c r="E159" s="1108"/>
      <c r="F159" s="1108"/>
      <c r="G159" s="1108"/>
      <c r="H159" s="1108"/>
      <c r="I159" s="1108"/>
      <c r="J159" s="1108"/>
      <c r="K159" s="1108"/>
      <c r="L159" s="1108"/>
      <c r="M159" s="1108"/>
      <c r="N159" s="1108"/>
      <c r="O159" s="1108"/>
      <c r="P159" s="1108"/>
      <c r="Q159" s="317"/>
      <c r="R159" s="1099"/>
      <c r="S159" s="317"/>
      <c r="T159" s="317"/>
      <c r="U159" s="317"/>
      <c r="V159" s="317"/>
      <c r="W159" s="317"/>
      <c r="X159" s="317"/>
      <c r="Y159" s="318"/>
    </row>
    <row r="160" spans="1:25" ht="15" hidden="1" customHeight="1" outlineLevel="1">
      <c r="A160" s="986"/>
      <c r="B160" s="1099" t="s">
        <v>907</v>
      </c>
      <c r="C160" s="317"/>
      <c r="D160" s="317"/>
      <c r="E160" s="1108"/>
      <c r="F160" s="1108"/>
      <c r="G160" s="1108"/>
      <c r="H160" s="1108"/>
      <c r="I160" s="1108"/>
      <c r="J160" s="1108"/>
      <c r="K160" s="1108"/>
      <c r="L160" s="1108"/>
      <c r="M160" s="1108"/>
      <c r="N160" s="1108"/>
      <c r="O160" s="1108"/>
      <c r="P160" s="1108"/>
      <c r="Q160" s="317"/>
      <c r="R160" s="1099"/>
      <c r="S160" s="317"/>
      <c r="T160" s="317"/>
      <c r="U160" s="317"/>
      <c r="V160" s="317"/>
      <c r="W160" s="317"/>
      <c r="X160" s="317"/>
      <c r="Y160" s="318"/>
    </row>
    <row r="161" spans="1:26" ht="15" hidden="1" customHeight="1" outlineLevel="1">
      <c r="A161" s="986"/>
      <c r="B161" s="1099" t="s">
        <v>908</v>
      </c>
      <c r="C161" s="317"/>
      <c r="D161" s="317"/>
      <c r="E161" s="1108"/>
      <c r="F161" s="1108"/>
      <c r="G161" s="1108"/>
      <c r="H161" s="1108"/>
      <c r="I161" s="1108"/>
      <c r="J161" s="1108"/>
      <c r="K161" s="1108"/>
      <c r="L161" s="1108"/>
      <c r="M161" s="1108"/>
      <c r="N161" s="1108"/>
      <c r="O161" s="1108"/>
      <c r="P161" s="1108"/>
      <c r="Q161" s="317"/>
      <c r="R161" s="1099"/>
      <c r="S161" s="317"/>
      <c r="T161" s="317"/>
      <c r="U161" s="317"/>
      <c r="V161" s="317"/>
      <c r="W161" s="317"/>
      <c r="X161" s="317"/>
      <c r="Y161" s="318"/>
    </row>
    <row r="162" spans="1:26" ht="15" hidden="1" customHeight="1" outlineLevel="1">
      <c r="A162" s="986"/>
      <c r="B162" s="1099" t="s">
        <v>909</v>
      </c>
      <c r="C162" s="317"/>
      <c r="D162" s="317"/>
      <c r="E162" s="1108"/>
      <c r="F162" s="1108"/>
      <c r="G162" s="1108"/>
      <c r="H162" s="1108"/>
      <c r="I162" s="1108"/>
      <c r="J162" s="1108"/>
      <c r="K162" s="1108"/>
      <c r="L162" s="1108"/>
      <c r="M162" s="1108"/>
      <c r="N162" s="1108"/>
      <c r="O162" s="1108"/>
      <c r="P162" s="1108"/>
      <c r="Q162" s="317"/>
      <c r="R162" s="1099"/>
      <c r="S162" s="317"/>
      <c r="T162" s="317"/>
      <c r="U162" s="317"/>
      <c r="V162" s="317"/>
      <c r="W162" s="317"/>
      <c r="X162" s="317"/>
      <c r="Y162" s="318"/>
    </row>
    <row r="163" spans="1:26" s="407" customFormat="1" ht="15" hidden="1" customHeight="1" outlineLevel="1">
      <c r="A163" s="1073"/>
      <c r="B163" s="907"/>
      <c r="E163" s="904"/>
      <c r="F163" s="904"/>
      <c r="G163" s="904"/>
      <c r="H163" s="904"/>
      <c r="I163" s="904"/>
      <c r="J163" s="904"/>
      <c r="K163" s="904"/>
      <c r="L163" s="904"/>
      <c r="M163" s="904"/>
      <c r="N163" s="904"/>
      <c r="O163" s="904"/>
      <c r="P163" s="904"/>
      <c r="R163" s="877"/>
      <c r="Y163" s="878"/>
      <c r="Z163"/>
    </row>
    <row r="164" spans="1:26">
      <c r="A164" s="1070"/>
      <c r="B164" s="1109"/>
      <c r="C164" s="317"/>
      <c r="D164" s="317"/>
      <c r="E164" s="1108"/>
      <c r="F164" s="1108"/>
      <c r="G164" s="1108"/>
      <c r="H164" s="1108"/>
      <c r="I164" s="1108"/>
      <c r="J164" s="1108"/>
      <c r="K164" s="1108"/>
      <c r="L164" s="1108"/>
      <c r="M164" s="1108"/>
      <c r="N164" s="1108"/>
      <c r="O164" s="1108"/>
      <c r="P164" s="1108"/>
      <c r="Q164" s="317"/>
      <c r="R164" s="1099"/>
      <c r="S164" s="317"/>
      <c r="T164" s="317"/>
      <c r="U164" s="317"/>
      <c r="V164" s="317"/>
      <c r="W164" s="317"/>
      <c r="X164" s="317"/>
      <c r="Y164" s="318"/>
    </row>
    <row r="165" spans="1:26" s="863" customFormat="1">
      <c r="A165" s="1065"/>
      <c r="B165" s="1100" t="s">
        <v>910</v>
      </c>
      <c r="C165" s="1101"/>
      <c r="D165" s="1101"/>
      <c r="E165" s="1167"/>
      <c r="F165" s="1167"/>
      <c r="G165" s="1167"/>
      <c r="H165" s="1167"/>
      <c r="I165" s="1167"/>
      <c r="J165" s="1167"/>
      <c r="K165" s="1167"/>
      <c r="L165" s="1167"/>
      <c r="M165" s="1167"/>
      <c r="N165" s="1167"/>
      <c r="O165" s="1167"/>
      <c r="P165" s="1167"/>
      <c r="Q165" s="1101"/>
      <c r="R165" s="1102"/>
      <c r="S165" s="1101"/>
      <c r="T165" s="1101"/>
      <c r="U165" s="1101"/>
      <c r="V165" s="1101"/>
      <c r="W165" s="1101"/>
      <c r="X165" s="1101"/>
      <c r="Y165" s="1066"/>
      <c r="Z165"/>
    </row>
    <row r="166" spans="1:26">
      <c r="A166" s="1070"/>
      <c r="B166" s="317"/>
      <c r="C166" s="317"/>
      <c r="D166" s="318"/>
      <c r="E166" s="1108"/>
      <c r="F166" s="1108"/>
      <c r="G166" s="867"/>
      <c r="H166" s="1108"/>
      <c r="I166" s="1108"/>
      <c r="J166" s="867"/>
      <c r="K166" s="1108"/>
      <c r="L166" s="1108"/>
      <c r="M166" s="867"/>
      <c r="N166" s="1108"/>
      <c r="O166" s="1108"/>
      <c r="P166" s="867"/>
      <c r="Q166" s="317"/>
      <c r="R166" s="1103"/>
      <c r="S166" s="317"/>
      <c r="T166" s="317"/>
      <c r="U166" s="317"/>
      <c r="V166" s="317"/>
      <c r="W166" s="317"/>
      <c r="X166" s="317"/>
      <c r="Y166" s="318"/>
    </row>
    <row r="167" spans="1:26">
      <c r="A167" s="1104">
        <v>7</v>
      </c>
      <c r="B167" s="1105" t="s">
        <v>911</v>
      </c>
      <c r="C167" s="317"/>
      <c r="D167" s="318"/>
      <c r="E167" s="1108"/>
      <c r="F167" s="1108"/>
      <c r="G167" s="867"/>
      <c r="H167" s="1108"/>
      <c r="I167" s="1108"/>
      <c r="J167" s="867"/>
      <c r="K167" s="1106"/>
      <c r="L167" s="1106"/>
      <c r="M167" s="866"/>
      <c r="N167" s="1126"/>
      <c r="O167" s="1126"/>
      <c r="P167" s="908"/>
      <c r="Q167" s="317"/>
      <c r="R167" s="1112" t="s">
        <v>912</v>
      </c>
      <c r="S167" s="317"/>
      <c r="T167" s="317"/>
      <c r="U167" s="317"/>
      <c r="V167" s="317"/>
      <c r="W167" s="317"/>
      <c r="X167" s="317"/>
      <c r="Y167" s="318"/>
    </row>
    <row r="168" spans="1:26">
      <c r="A168" s="1070">
        <v>7.1</v>
      </c>
      <c r="B168" s="1109" t="s">
        <v>913</v>
      </c>
      <c r="C168" s="317"/>
      <c r="D168" s="318"/>
      <c r="E168" s="1108"/>
      <c r="F168" s="1168">
        <v>16679</v>
      </c>
      <c r="G168" s="910"/>
      <c r="H168" s="1110"/>
      <c r="I168" s="1168">
        <v>16821</v>
      </c>
      <c r="J168" s="910"/>
      <c r="K168" s="1125"/>
      <c r="L168" s="1168">
        <v>17314</v>
      </c>
      <c r="M168" s="866"/>
      <c r="N168" s="1126"/>
      <c r="O168" s="1126"/>
      <c r="P168" s="908"/>
      <c r="Q168" s="1135"/>
      <c r="R168" s="1112" t="s">
        <v>914</v>
      </c>
      <c r="S168" s="317"/>
      <c r="T168" s="317"/>
      <c r="U168" s="317"/>
      <c r="V168" s="317"/>
      <c r="W168" s="317"/>
      <c r="X168" s="317"/>
      <c r="Y168" s="318"/>
    </row>
    <row r="169" spans="1:26" s="893" customFormat="1">
      <c r="A169" s="1067">
        <v>7.2</v>
      </c>
      <c r="B169" s="1169" t="s">
        <v>915</v>
      </c>
      <c r="C169" s="1144"/>
      <c r="D169" s="894"/>
      <c r="E169" s="1145"/>
      <c r="F169" s="1170">
        <v>0.247</v>
      </c>
      <c r="G169" s="913"/>
      <c r="H169" s="1168"/>
      <c r="I169" s="1170">
        <v>0.247</v>
      </c>
      <c r="J169" s="913"/>
      <c r="K169" s="1124"/>
      <c r="L169" s="1171">
        <v>0.23100000000000001</v>
      </c>
      <c r="M169" s="866"/>
      <c r="N169" s="1126"/>
      <c r="O169" s="1126"/>
      <c r="P169" s="908"/>
      <c r="Q169" s="1135"/>
      <c r="R169" s="1112" t="s">
        <v>914</v>
      </c>
      <c r="S169" s="1144"/>
      <c r="T169" s="1144"/>
      <c r="U169" s="1144"/>
      <c r="V169" s="1144"/>
      <c r="W169" s="1144"/>
      <c r="X169" s="1144"/>
      <c r="Y169" s="894"/>
      <c r="Z169"/>
    </row>
    <row r="170" spans="1:26" s="893" customFormat="1">
      <c r="A170" s="1067">
        <v>7.3</v>
      </c>
      <c r="B170" s="1169" t="s">
        <v>916</v>
      </c>
      <c r="C170" s="1144"/>
      <c r="D170" s="894"/>
      <c r="E170" s="1145"/>
      <c r="F170" s="1170">
        <v>0.188</v>
      </c>
      <c r="G170" s="910"/>
      <c r="H170" s="1110"/>
      <c r="I170" s="1170">
        <v>0.19500000000000001</v>
      </c>
      <c r="J170" s="910"/>
      <c r="K170" s="1125"/>
      <c r="L170" s="1171">
        <v>0.20200000000000001</v>
      </c>
      <c r="M170" s="866"/>
      <c r="N170" s="1126"/>
      <c r="O170" s="1126"/>
      <c r="P170" s="908"/>
      <c r="Q170" s="1135"/>
      <c r="R170" s="1112" t="s">
        <v>914</v>
      </c>
      <c r="S170" s="1144"/>
      <c r="T170" s="1144"/>
      <c r="U170" s="1144"/>
      <c r="V170" s="1144"/>
      <c r="W170" s="1144"/>
      <c r="X170" s="1144"/>
      <c r="Y170" s="894"/>
      <c r="Z170"/>
    </row>
    <row r="171" spans="1:26" s="893" customFormat="1">
      <c r="A171" s="1067">
        <v>7.4</v>
      </c>
      <c r="B171" s="1169" t="s">
        <v>917</v>
      </c>
      <c r="C171" s="1144"/>
      <c r="D171" s="894"/>
      <c r="E171" s="1145"/>
      <c r="F171" s="1168">
        <v>13</v>
      </c>
      <c r="G171" s="913"/>
      <c r="H171" s="1168"/>
      <c r="I171" s="1168">
        <v>13</v>
      </c>
      <c r="J171" s="913"/>
      <c r="K171" s="1124"/>
      <c r="L171" s="1124">
        <v>13</v>
      </c>
      <c r="M171" s="866"/>
      <c r="N171" s="1126"/>
      <c r="O171" s="1126"/>
      <c r="P171" s="908"/>
      <c r="Q171" s="1135"/>
      <c r="R171" s="1142" t="s">
        <v>918</v>
      </c>
      <c r="S171" s="1144"/>
      <c r="T171" s="1144"/>
      <c r="U171" s="1144"/>
      <c r="V171" s="1144"/>
      <c r="W171" s="1144"/>
      <c r="X171" s="1144"/>
      <c r="Y171" s="894"/>
      <c r="Z171"/>
    </row>
    <row r="172" spans="1:26" s="893" customFormat="1">
      <c r="A172" s="1067">
        <v>7.5</v>
      </c>
      <c r="B172" s="1169" t="s">
        <v>919</v>
      </c>
      <c r="C172" s="1144"/>
      <c r="D172" s="894"/>
      <c r="E172" s="1145"/>
      <c r="F172" s="1172">
        <v>0.33</v>
      </c>
      <c r="G172" s="913"/>
      <c r="H172" s="1168"/>
      <c r="I172" s="1170">
        <v>0.38500000000000001</v>
      </c>
      <c r="J172" s="913"/>
      <c r="K172" s="1168"/>
      <c r="L172" s="1172">
        <v>0.46200000000000002</v>
      </c>
      <c r="M172" s="866"/>
      <c r="N172" s="1126"/>
      <c r="O172" s="1126"/>
      <c r="P172" s="908"/>
      <c r="Q172" s="1135"/>
      <c r="R172" s="1142" t="s">
        <v>920</v>
      </c>
      <c r="S172" s="1144"/>
      <c r="T172" s="1144"/>
      <c r="U172" s="1144"/>
      <c r="V172" s="1144"/>
      <c r="W172" s="1144"/>
      <c r="X172" s="1144"/>
      <c r="Y172" s="894"/>
      <c r="Z172"/>
    </row>
    <row r="173" spans="1:26" s="893" customFormat="1">
      <c r="A173" s="1067">
        <v>7.6</v>
      </c>
      <c r="B173" s="1169" t="s">
        <v>921</v>
      </c>
      <c r="C173" s="1144"/>
      <c r="D173" s="894"/>
      <c r="E173" s="1145"/>
      <c r="F173" s="1172">
        <f>1/13</f>
        <v>7.6923076923076927E-2</v>
      </c>
      <c r="G173" s="910"/>
      <c r="H173" s="1110"/>
      <c r="I173" s="1172">
        <f>1/13</f>
        <v>7.6923076923076927E-2</v>
      </c>
      <c r="J173" s="910"/>
      <c r="K173" s="1125"/>
      <c r="L173" s="1173">
        <v>0.15</v>
      </c>
      <c r="M173" s="866"/>
      <c r="N173" s="1126"/>
      <c r="O173" s="1126"/>
      <c r="P173" s="908"/>
      <c r="Q173" s="1135"/>
      <c r="R173" s="1142" t="s">
        <v>922</v>
      </c>
      <c r="S173" s="1144"/>
      <c r="T173" s="1144"/>
      <c r="U173" s="1144"/>
      <c r="V173" s="1144"/>
      <c r="W173" s="1144"/>
      <c r="X173" s="1144"/>
      <c r="Y173" s="894"/>
      <c r="Z173"/>
    </row>
    <row r="174" spans="1:26" s="893" customFormat="1">
      <c r="A174" s="1067">
        <v>7.7</v>
      </c>
      <c r="B174" s="1169" t="s">
        <v>923</v>
      </c>
      <c r="C174" s="1144"/>
      <c r="D174" s="894"/>
      <c r="E174" s="1145"/>
      <c r="F174" s="1145"/>
      <c r="G174" s="896"/>
      <c r="H174" s="1145"/>
      <c r="I174" s="1145"/>
      <c r="J174" s="896"/>
      <c r="K174" s="1106"/>
      <c r="L174" s="1106"/>
      <c r="M174" s="866"/>
      <c r="N174" s="1126"/>
      <c r="O174" s="1126"/>
      <c r="P174" s="908"/>
      <c r="Q174" s="1144"/>
      <c r="R174" s="1103"/>
      <c r="S174" s="1144"/>
      <c r="T174" s="1144"/>
      <c r="U174" s="1144"/>
      <c r="V174" s="1144"/>
      <c r="W174" s="1144"/>
      <c r="X174" s="1144"/>
      <c r="Y174" s="894"/>
      <c r="Z174"/>
    </row>
    <row r="175" spans="1:26" s="893" customFormat="1">
      <c r="A175" s="1067" t="s">
        <v>924</v>
      </c>
      <c r="B175" s="1143" t="s">
        <v>925</v>
      </c>
      <c r="C175" s="1144"/>
      <c r="D175" s="894"/>
      <c r="E175" s="1174"/>
      <c r="F175" s="1174"/>
      <c r="G175" s="918"/>
      <c r="H175" s="1174"/>
      <c r="I175" s="1174"/>
      <c r="J175" s="896"/>
      <c r="K175" s="1106"/>
      <c r="L175" s="1106"/>
      <c r="M175" s="866"/>
      <c r="N175" s="1126"/>
      <c r="O175" s="1126"/>
      <c r="P175" s="908"/>
      <c r="Q175" s="1144"/>
      <c r="R175" s="1112" t="s">
        <v>829</v>
      </c>
      <c r="S175" s="1144"/>
      <c r="T175" s="1144"/>
      <c r="U175" s="1144"/>
      <c r="V175" s="1144"/>
      <c r="W175" s="1144"/>
      <c r="X175" s="1144"/>
      <c r="Y175" s="894"/>
      <c r="Z175"/>
    </row>
    <row r="176" spans="1:26" s="893" customFormat="1">
      <c r="A176" s="1067" t="s">
        <v>926</v>
      </c>
      <c r="B176" s="1143" t="s">
        <v>927</v>
      </c>
      <c r="C176" s="1144"/>
      <c r="D176" s="894"/>
      <c r="E176" s="1174"/>
      <c r="F176" s="1175">
        <v>0.13</v>
      </c>
      <c r="G176" s="920"/>
      <c r="H176" s="1175"/>
      <c r="I176" s="1175">
        <v>0.1</v>
      </c>
      <c r="J176" s="913"/>
      <c r="K176" s="1124"/>
      <c r="L176" s="1176">
        <v>0.13</v>
      </c>
      <c r="M176" s="866"/>
      <c r="N176" s="1126"/>
      <c r="O176" s="1126"/>
      <c r="P176" s="908"/>
      <c r="Q176" s="1135"/>
      <c r="R176" s="1177" t="s">
        <v>920</v>
      </c>
      <c r="S176" s="1144"/>
      <c r="T176" s="1144"/>
      <c r="U176" s="1144"/>
      <c r="V176" s="1144"/>
      <c r="W176" s="1144"/>
      <c r="X176" s="1144"/>
      <c r="Y176" s="894"/>
      <c r="Z176"/>
    </row>
    <row r="177" spans="1:26" s="893" customFormat="1">
      <c r="A177" s="1067" t="s">
        <v>928</v>
      </c>
      <c r="B177" s="1143" t="s">
        <v>929</v>
      </c>
      <c r="C177" s="1144"/>
      <c r="D177" s="894"/>
      <c r="E177" s="1174"/>
      <c r="F177" s="1174"/>
      <c r="G177" s="918"/>
      <c r="H177" s="1174"/>
      <c r="I177" s="1174"/>
      <c r="J177" s="896"/>
      <c r="K177" s="1106"/>
      <c r="L177" s="1106"/>
      <c r="M177" s="866"/>
      <c r="N177" s="1126"/>
      <c r="O177" s="1126"/>
      <c r="P177" s="908"/>
      <c r="Q177" s="1144"/>
      <c r="R177" s="1112" t="s">
        <v>829</v>
      </c>
      <c r="S177" s="1144"/>
      <c r="T177" s="1144"/>
      <c r="U177" s="1144"/>
      <c r="V177" s="1144"/>
      <c r="W177" s="1144"/>
      <c r="X177" s="1144"/>
      <c r="Y177" s="894"/>
      <c r="Z177"/>
    </row>
    <row r="178" spans="1:26" s="893" customFormat="1">
      <c r="A178" s="1067" t="s">
        <v>930</v>
      </c>
      <c r="B178" s="1143" t="s">
        <v>931</v>
      </c>
      <c r="C178" s="1144"/>
      <c r="D178" s="894"/>
      <c r="E178" s="1174"/>
      <c r="F178" s="1146">
        <v>1</v>
      </c>
      <c r="G178" s="898"/>
      <c r="H178" s="1146"/>
      <c r="I178" s="1146">
        <v>1</v>
      </c>
      <c r="J178" s="896"/>
      <c r="K178" s="1106"/>
      <c r="L178" s="1124">
        <v>0</v>
      </c>
      <c r="M178" s="866"/>
      <c r="N178" s="1126"/>
      <c r="O178" s="1126"/>
      <c r="P178" s="908"/>
      <c r="Q178" s="1135"/>
      <c r="R178" s="1112" t="s">
        <v>920</v>
      </c>
      <c r="S178" s="1144"/>
      <c r="T178" s="1144"/>
      <c r="U178" s="1144"/>
      <c r="V178" s="1144"/>
      <c r="W178" s="1144"/>
      <c r="X178" s="1144"/>
      <c r="Y178" s="894"/>
      <c r="Z178"/>
    </row>
    <row r="179" spans="1:26" s="893" customFormat="1">
      <c r="A179" s="1067"/>
      <c r="B179" s="1169"/>
      <c r="C179" s="1144"/>
      <c r="D179" s="894"/>
      <c r="E179" s="1145"/>
      <c r="F179" s="1145"/>
      <c r="G179" s="896"/>
      <c r="H179" s="1145"/>
      <c r="I179" s="1145"/>
      <c r="J179" s="896"/>
      <c r="K179" s="1106"/>
      <c r="L179" s="1106"/>
      <c r="M179" s="866"/>
      <c r="N179" s="1126"/>
      <c r="O179" s="1126"/>
      <c r="P179" s="908"/>
      <c r="Q179" s="1144"/>
      <c r="R179" s="1142"/>
      <c r="S179" s="1144"/>
      <c r="T179" s="1144"/>
      <c r="U179" s="1144"/>
      <c r="V179" s="1144"/>
      <c r="W179" s="1144"/>
      <c r="X179" s="1144"/>
      <c r="Y179" s="894"/>
      <c r="Z179"/>
    </row>
    <row r="180" spans="1:26" s="893" customFormat="1">
      <c r="A180" s="1138">
        <v>8</v>
      </c>
      <c r="B180" s="1140" t="s">
        <v>932</v>
      </c>
      <c r="C180" s="1144"/>
      <c r="D180" s="894"/>
      <c r="E180" s="1145"/>
      <c r="F180" s="1145"/>
      <c r="G180" s="896"/>
      <c r="H180" s="1145"/>
      <c r="I180" s="1145"/>
      <c r="J180" s="896"/>
      <c r="K180" s="1106"/>
      <c r="L180" s="1106"/>
      <c r="M180" s="866"/>
      <c r="N180" s="1126"/>
      <c r="O180" s="1126"/>
      <c r="P180" s="908"/>
      <c r="Q180" s="1144"/>
      <c r="R180" s="1103"/>
      <c r="S180" s="1144"/>
      <c r="T180" s="1144"/>
      <c r="U180" s="1144"/>
      <c r="V180" s="1144"/>
      <c r="W180" s="1144"/>
      <c r="X180" s="1144"/>
      <c r="Y180" s="894"/>
      <c r="Z180"/>
    </row>
    <row r="181" spans="1:26" s="893" customFormat="1">
      <c r="A181" s="1067">
        <v>8.1</v>
      </c>
      <c r="B181" s="1169" t="s">
        <v>933</v>
      </c>
      <c r="C181" s="1144"/>
      <c r="D181" s="894"/>
      <c r="E181" s="1174"/>
      <c r="F181" s="1174">
        <v>312.42700000000002</v>
      </c>
      <c r="G181" s="918"/>
      <c r="H181" s="1174"/>
      <c r="I181" s="1174">
        <v>358.5</v>
      </c>
      <c r="J181" s="896"/>
      <c r="K181" s="1106"/>
      <c r="L181" s="1124">
        <v>458.1</v>
      </c>
      <c r="M181" s="866"/>
      <c r="N181" s="1126"/>
      <c r="O181" s="1126"/>
      <c r="P181" s="908"/>
      <c r="Q181" s="1144"/>
      <c r="R181" s="1142"/>
      <c r="S181" s="1144"/>
      <c r="T181" s="1144"/>
      <c r="U181" s="1144"/>
      <c r="V181" s="1144"/>
      <c r="W181" s="1144"/>
      <c r="X181" s="1144"/>
      <c r="Y181" s="894"/>
      <c r="Z181"/>
    </row>
    <row r="182" spans="1:26" s="893" customFormat="1">
      <c r="A182" s="1067">
        <v>8.1999999999999993</v>
      </c>
      <c r="B182" s="1169" t="s">
        <v>934</v>
      </c>
      <c r="C182" s="1144"/>
      <c r="D182" s="894"/>
      <c r="E182" s="1174"/>
      <c r="F182" s="1174"/>
      <c r="G182" s="918"/>
      <c r="H182" s="1174"/>
      <c r="I182" s="1174"/>
      <c r="J182" s="896"/>
      <c r="K182" s="1106"/>
      <c r="L182" s="1124"/>
      <c r="M182" s="866"/>
      <c r="N182" s="1126"/>
      <c r="O182" s="1126"/>
      <c r="P182" s="908"/>
      <c r="Q182" s="1144"/>
      <c r="R182" s="1142"/>
      <c r="S182" s="1144"/>
      <c r="T182" s="1144"/>
      <c r="U182" s="1144"/>
      <c r="V182" s="1144"/>
      <c r="W182" s="1144"/>
      <c r="X182" s="1144"/>
      <c r="Y182" s="894"/>
      <c r="Z182"/>
    </row>
    <row r="183" spans="1:26" s="893" customFormat="1">
      <c r="A183" s="1067">
        <v>8.3000000000000007</v>
      </c>
      <c r="B183" s="1169" t="s">
        <v>935</v>
      </c>
      <c r="C183" s="1144"/>
      <c r="D183" s="894"/>
      <c r="E183" s="1174"/>
      <c r="F183" s="1178">
        <f>F181/3904371</f>
        <v>8.0019803445932785E-5</v>
      </c>
      <c r="G183" s="918"/>
      <c r="H183" s="1174"/>
      <c r="I183" s="1178">
        <f>I181/5099376</f>
        <v>7.030271939154909E-5</v>
      </c>
      <c r="J183" s="896"/>
      <c r="K183" s="1106"/>
      <c r="L183" s="1179">
        <f>L181/6221833</f>
        <v>7.3627819968809843E-5</v>
      </c>
      <c r="M183" s="866"/>
      <c r="N183" s="1126"/>
      <c r="O183" s="1126"/>
      <c r="P183" s="908"/>
      <c r="Q183" s="1144"/>
      <c r="R183" s="1142"/>
      <c r="S183" s="1144"/>
      <c r="T183" s="1144"/>
      <c r="U183" s="1144"/>
      <c r="V183" s="1144"/>
      <c r="W183" s="1144"/>
      <c r="X183" s="1144"/>
      <c r="Y183" s="894"/>
      <c r="Z183"/>
    </row>
    <row r="184" spans="1:26" s="893" customFormat="1">
      <c r="A184" s="1067">
        <v>8.4</v>
      </c>
      <c r="B184" s="1169" t="s">
        <v>936</v>
      </c>
      <c r="C184" s="1144"/>
      <c r="D184" s="894"/>
      <c r="E184" s="1174"/>
      <c r="F184" s="1174"/>
      <c r="G184" s="918"/>
      <c r="H184" s="1174"/>
      <c r="I184" s="1174"/>
      <c r="J184" s="896"/>
      <c r="K184" s="1106"/>
      <c r="L184" s="1124"/>
      <c r="M184" s="866"/>
      <c r="N184" s="1126"/>
      <c r="O184" s="1126"/>
      <c r="P184" s="908"/>
      <c r="Q184" s="1144"/>
      <c r="R184" s="1142"/>
      <c r="S184" s="1144"/>
      <c r="T184" s="1144"/>
      <c r="U184" s="1144"/>
      <c r="V184" s="1144"/>
      <c r="W184" s="1144"/>
      <c r="X184" s="1144"/>
      <c r="Y184" s="894"/>
      <c r="Z184"/>
    </row>
    <row r="185" spans="1:26">
      <c r="A185" s="1070"/>
      <c r="B185" s="317"/>
      <c r="C185" s="317"/>
      <c r="D185" s="318"/>
      <c r="E185" s="1108"/>
      <c r="F185" s="1108"/>
      <c r="G185" s="867"/>
      <c r="H185" s="1108"/>
      <c r="I185" s="1108"/>
      <c r="J185" s="867"/>
      <c r="K185" s="1106"/>
      <c r="L185" s="1124"/>
      <c r="M185" s="866"/>
      <c r="N185" s="1126"/>
      <c r="O185" s="1126"/>
      <c r="P185" s="908"/>
      <c r="Q185" s="317"/>
      <c r="R185" s="1099"/>
      <c r="S185" s="317"/>
      <c r="T185" s="317"/>
      <c r="U185" s="317"/>
      <c r="V185" s="317"/>
      <c r="W185" s="317"/>
      <c r="X185" s="317"/>
      <c r="Y185" s="318"/>
    </row>
    <row r="186" spans="1:26">
      <c r="A186" s="1104">
        <v>9</v>
      </c>
      <c r="B186" s="1105" t="s">
        <v>937</v>
      </c>
      <c r="C186" s="317"/>
      <c r="D186" s="318"/>
      <c r="E186" s="1108"/>
      <c r="F186" s="1108"/>
      <c r="G186" s="867"/>
      <c r="H186" s="1108"/>
      <c r="I186" s="1108"/>
      <c r="J186" s="867"/>
      <c r="K186" s="1106"/>
      <c r="L186" s="1124"/>
      <c r="M186" s="866"/>
      <c r="N186" s="1126"/>
      <c r="O186" s="1126"/>
      <c r="P186" s="908"/>
      <c r="Q186" s="317"/>
      <c r="R186" s="1099"/>
      <c r="S186" s="317"/>
      <c r="T186" s="317"/>
      <c r="U186" s="317"/>
      <c r="V186" s="317"/>
      <c r="W186" s="317"/>
      <c r="X186" s="317"/>
      <c r="Y186" s="318"/>
    </row>
    <row r="187" spans="1:26">
      <c r="A187" s="1070">
        <v>9.1</v>
      </c>
      <c r="B187" s="1109" t="s">
        <v>938</v>
      </c>
      <c r="C187" s="317"/>
      <c r="D187" s="318"/>
      <c r="E187" s="1180"/>
      <c r="F187" s="1168">
        <v>5199</v>
      </c>
      <c r="G187" s="922"/>
      <c r="H187" s="1180"/>
      <c r="I187" s="1168">
        <v>17852</v>
      </c>
      <c r="J187" s="867"/>
      <c r="K187" s="1106"/>
      <c r="L187" s="1124">
        <v>8104</v>
      </c>
      <c r="M187" s="866"/>
      <c r="N187" s="1126"/>
      <c r="O187" s="1126"/>
      <c r="P187" s="908"/>
      <c r="Q187" s="317"/>
      <c r="R187" s="1103"/>
      <c r="S187" s="317"/>
      <c r="T187" s="317"/>
      <c r="U187" s="317"/>
      <c r="V187" s="317"/>
      <c r="W187" s="317"/>
      <c r="X187" s="317"/>
      <c r="Y187" s="318"/>
    </row>
    <row r="188" spans="1:26">
      <c r="A188" s="1070">
        <v>9.1999999999999993</v>
      </c>
      <c r="B188" s="1109" t="s">
        <v>939</v>
      </c>
      <c r="C188" s="317"/>
      <c r="D188" s="318"/>
      <c r="E188" s="1180"/>
      <c r="F188" s="1180">
        <v>0</v>
      </c>
      <c r="G188" s="922"/>
      <c r="H188" s="1180"/>
      <c r="I188" s="1180">
        <v>0</v>
      </c>
      <c r="J188" s="867"/>
      <c r="K188" s="1106"/>
      <c r="L188" s="1173">
        <v>0</v>
      </c>
      <c r="M188" s="866"/>
      <c r="N188" s="1126"/>
      <c r="O188" s="1126"/>
      <c r="P188" s="908"/>
      <c r="Q188" s="317"/>
      <c r="R188" s="1099"/>
      <c r="S188" s="317"/>
      <c r="T188" s="317"/>
      <c r="U188" s="317"/>
      <c r="V188" s="317"/>
      <c r="W188" s="317"/>
      <c r="X188" s="317"/>
      <c r="Y188" s="318"/>
    </row>
    <row r="189" spans="1:26" s="407" customFormat="1">
      <c r="A189" s="1073"/>
      <c r="B189" s="907"/>
      <c r="D189" s="878"/>
      <c r="E189" s="904"/>
      <c r="F189" s="904"/>
      <c r="G189" s="905"/>
      <c r="H189" s="904"/>
      <c r="I189" s="904"/>
      <c r="J189" s="905"/>
      <c r="K189" s="904"/>
      <c r="L189" s="904"/>
      <c r="M189" s="905"/>
      <c r="N189" s="904"/>
      <c r="O189" s="904"/>
      <c r="P189" s="905"/>
      <c r="R189" s="877"/>
      <c r="Y189" s="878"/>
      <c r="Z189"/>
    </row>
    <row r="190" spans="1:26">
      <c r="A190" s="1070"/>
      <c r="B190" s="1109"/>
      <c r="C190" s="1109"/>
      <c r="D190" s="1109"/>
      <c r="E190" s="1181"/>
      <c r="F190" s="1181"/>
      <c r="G190" s="1181"/>
      <c r="H190" s="1181"/>
      <c r="I190" s="1181"/>
      <c r="J190" s="1181"/>
      <c r="K190" s="1181"/>
      <c r="L190" s="1181"/>
      <c r="M190" s="1181"/>
      <c r="N190" s="1181"/>
      <c r="O190" s="1181"/>
      <c r="P190" s="1181"/>
      <c r="Q190" s="1109"/>
      <c r="R190" s="1109"/>
      <c r="S190" s="317"/>
      <c r="T190" s="317"/>
      <c r="U190" s="317"/>
      <c r="V190" s="317"/>
      <c r="W190" s="317"/>
      <c r="X190" s="317"/>
      <c r="Y190" s="318"/>
    </row>
    <row r="191" spans="1:26" s="863" customFormat="1">
      <c r="A191" s="1065"/>
      <c r="B191" s="1100" t="s">
        <v>940</v>
      </c>
      <c r="C191" s="1101"/>
      <c r="D191" s="1101"/>
      <c r="E191" s="1167"/>
      <c r="F191" s="1167"/>
      <c r="G191" s="1167"/>
      <c r="H191" s="1167"/>
      <c r="I191" s="1167"/>
      <c r="J191" s="1167"/>
      <c r="K191" s="1167"/>
      <c r="L191" s="1167"/>
      <c r="M191" s="1167"/>
      <c r="N191" s="1167"/>
      <c r="O191" s="1167"/>
      <c r="P191" s="1167"/>
      <c r="Q191" s="1101"/>
      <c r="R191" s="1102"/>
      <c r="S191" s="1101"/>
      <c r="T191" s="1101"/>
      <c r="U191" s="1101"/>
      <c r="V191" s="1101"/>
      <c r="W191" s="1101"/>
      <c r="X191" s="1101"/>
      <c r="Y191" s="1066"/>
      <c r="Z191"/>
    </row>
    <row r="192" spans="1:26">
      <c r="A192" s="1070"/>
      <c r="B192" s="317"/>
      <c r="C192" s="317"/>
      <c r="D192" s="318"/>
      <c r="E192" s="1108"/>
      <c r="F192" s="1108"/>
      <c r="G192" s="867"/>
      <c r="H192" s="1108"/>
      <c r="I192" s="1108"/>
      <c r="J192" s="867"/>
      <c r="K192" s="1108"/>
      <c r="L192" s="1108"/>
      <c r="M192" s="867"/>
      <c r="N192" s="1108"/>
      <c r="O192" s="1108"/>
      <c r="P192" s="867"/>
      <c r="Q192" s="317"/>
      <c r="R192" s="1099"/>
      <c r="S192" s="317"/>
      <c r="T192" s="317"/>
      <c r="U192" s="317"/>
      <c r="V192" s="317"/>
      <c r="W192" s="317"/>
      <c r="X192" s="317"/>
      <c r="Y192" s="318"/>
    </row>
    <row r="193" spans="1:26">
      <c r="A193" s="1070"/>
      <c r="B193" s="1128"/>
      <c r="C193" s="317"/>
      <c r="D193" s="318"/>
      <c r="E193" s="1108"/>
      <c r="F193" s="1108"/>
      <c r="G193" s="867"/>
      <c r="H193" s="1108"/>
      <c r="I193" s="1108"/>
      <c r="J193" s="867"/>
      <c r="K193" s="1108"/>
      <c r="L193" s="1108"/>
      <c r="M193" s="867"/>
      <c r="N193" s="1108"/>
      <c r="O193" s="1108"/>
      <c r="P193" s="867"/>
      <c r="Q193" s="317"/>
      <c r="R193" s="1099"/>
      <c r="S193" s="317"/>
      <c r="T193" s="317"/>
      <c r="U193" s="317"/>
      <c r="V193" s="317"/>
      <c r="W193" s="317"/>
      <c r="X193" s="317"/>
      <c r="Y193" s="318"/>
    </row>
    <row r="194" spans="1:26">
      <c r="A194" s="1070"/>
      <c r="B194" s="1111"/>
      <c r="C194" s="317"/>
      <c r="D194" s="318"/>
      <c r="E194" s="1108"/>
      <c r="F194" s="1108"/>
      <c r="G194" s="867"/>
      <c r="H194" s="1108"/>
      <c r="I194" s="1108"/>
      <c r="J194" s="867"/>
      <c r="K194" s="1108"/>
      <c r="L194" s="1108"/>
      <c r="M194" s="867"/>
      <c r="N194" s="1108"/>
      <c r="O194" s="1108"/>
      <c r="P194" s="867"/>
      <c r="Q194" s="317"/>
      <c r="R194" s="1099"/>
      <c r="S194" s="317"/>
      <c r="T194" s="317"/>
      <c r="U194" s="317"/>
      <c r="V194" s="317"/>
      <c r="W194" s="317"/>
      <c r="X194" s="317"/>
      <c r="Y194" s="318"/>
    </row>
    <row r="195" spans="1:26" s="407" customFormat="1">
      <c r="A195" s="1073"/>
      <c r="B195" s="923"/>
      <c r="D195" s="878"/>
      <c r="E195" s="904"/>
      <c r="F195" s="904"/>
      <c r="G195" s="905"/>
      <c r="H195" s="904"/>
      <c r="I195" s="904"/>
      <c r="J195" s="905"/>
      <c r="K195" s="904"/>
      <c r="L195" s="904"/>
      <c r="M195" s="905"/>
      <c r="N195" s="904"/>
      <c r="O195" s="904"/>
      <c r="P195" s="905"/>
      <c r="R195" s="877"/>
      <c r="Y195" s="878"/>
      <c r="Z195"/>
    </row>
    <row r="196" spans="1:26"/>
    <row r="197" spans="1:26">
      <c r="B197" s="640" t="s">
        <v>941</v>
      </c>
    </row>
    <row r="198" spans="1:26"/>
  </sheetData>
  <sheetProtection sheet="1" objects="1" scenarios="1"/>
  <mergeCells count="4">
    <mergeCell ref="B12:C12"/>
    <mergeCell ref="R23:Y23"/>
    <mergeCell ref="R74:Y74"/>
    <mergeCell ref="F119:O119"/>
  </mergeCells>
  <pageMargins left="0.7" right="0.7" top="0.75" bottom="0.75" header="0.3" footer="0.3"/>
  <pageSetup scale="50" fitToHeight="3" orientation="landscape" r:id="rId1"/>
  <headerFooter>
    <oddFooter>&amp;L© 2018 Edison Electric Institute.  All rights reserved.  &amp;R&amp;P</oddFooter>
  </headerFooter>
  <rowBreaks count="2" manualBreakCount="2">
    <brk id="83" max="21" man="1"/>
    <brk id="164" max="21" man="1"/>
  </rowBreaks>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2AB38-45D7-41F3-902E-1BEB59AB2CE0}">
  <sheetPr>
    <tabColor rgb="FF00148C"/>
  </sheetPr>
  <dimension ref="A1:AL120"/>
  <sheetViews>
    <sheetView showGridLines="0" zoomScale="70" zoomScaleNormal="70" workbookViewId="0">
      <pane ySplit="13" topLeftCell="A14" activePane="bottomLeft" state="frozen"/>
      <selection activeCell="AA1" sqref="AA1:XFD1048576"/>
      <selection pane="bottomLeft"/>
    </sheetView>
  </sheetViews>
  <sheetFormatPr defaultColWidth="0" defaultRowHeight="14.4" zeroHeight="1" outlineLevelRow="1"/>
  <cols>
    <col min="1" max="1" width="8.109375" style="640" bestFit="1" customWidth="1"/>
    <col min="2" max="2" width="28.5546875" style="640" customWidth="1"/>
    <col min="3" max="3" width="70.33203125" style="640" customWidth="1"/>
    <col min="4" max="4" width="6.5546875" style="640" bestFit="1" customWidth="1"/>
    <col min="5" max="5" width="2.109375" style="974" customWidth="1"/>
    <col min="6" max="6" width="12.5546875" style="974" bestFit="1" customWidth="1"/>
    <col min="7" max="8" width="2.109375" style="974" customWidth="1"/>
    <col min="9" max="9" width="12.5546875" style="974" bestFit="1" customWidth="1"/>
    <col min="10" max="11" width="2.109375" style="974" customWidth="1"/>
    <col min="12" max="12" width="12.5546875" style="974" bestFit="1" customWidth="1"/>
    <col min="13" max="13" width="2.109375" style="974" customWidth="1"/>
    <col min="14" max="14" width="2.109375" style="640" customWidth="1"/>
    <col min="15" max="15" width="88.109375" style="987" customWidth="1"/>
    <col min="16" max="16" width="2.109375" style="973" customWidth="1"/>
    <col min="17" max="17" width="2.109375" customWidth="1"/>
    <col min="18" max="18" width="2.109375" style="973" hidden="1" customWidth="1"/>
    <col min="19" max="19" width="9.109375" style="640" hidden="1" customWidth="1"/>
    <col min="20" max="20" width="10.109375" style="640" hidden="1" customWidth="1"/>
    <col min="21" max="38" width="0" style="640" hidden="1" customWidth="1"/>
    <col min="39" max="16384" width="8.77734375" style="640" hidden="1"/>
  </cols>
  <sheetData>
    <row r="1" spans="1:38" ht="56.25" customHeight="1">
      <c r="A1" s="924"/>
      <c r="B1" s="925"/>
      <c r="C1" s="834" t="s">
        <v>942</v>
      </c>
      <c r="D1" s="835"/>
      <c r="E1" s="926"/>
      <c r="F1" s="926"/>
      <c r="G1" s="926"/>
      <c r="H1" s="926"/>
      <c r="I1" s="926"/>
      <c r="J1" s="926"/>
      <c r="K1" s="926"/>
      <c r="L1" s="926"/>
      <c r="M1" s="926"/>
      <c r="O1" s="927"/>
      <c r="P1" s="927"/>
      <c r="R1" s="927"/>
      <c r="S1" s="927"/>
      <c r="T1" s="927"/>
      <c r="U1" s="927"/>
      <c r="V1" s="927"/>
      <c r="W1" s="927"/>
      <c r="X1" s="927"/>
      <c r="Y1" s="927"/>
      <c r="Z1" s="927"/>
      <c r="AA1" s="927"/>
      <c r="AB1" s="927"/>
      <c r="AC1" s="927"/>
      <c r="AD1" s="927"/>
      <c r="AE1" s="927"/>
      <c r="AF1" s="927"/>
      <c r="AG1" s="927"/>
      <c r="AH1" s="927"/>
      <c r="AI1" s="927"/>
      <c r="AJ1" s="927"/>
      <c r="AK1" s="927"/>
      <c r="AL1" s="927"/>
    </row>
    <row r="2" spans="1:38" outlineLevel="1" collapsed="1">
      <c r="B2" s="928" t="s">
        <v>727</v>
      </c>
      <c r="C2" s="837" t="s">
        <v>728</v>
      </c>
      <c r="D2" s="929"/>
      <c r="E2" s="930"/>
      <c r="F2" s="930"/>
      <c r="G2" s="930"/>
      <c r="H2" s="930"/>
      <c r="I2" s="930"/>
      <c r="J2" s="930"/>
      <c r="K2" s="930"/>
      <c r="L2" s="930"/>
      <c r="M2" s="930"/>
      <c r="O2" s="927"/>
      <c r="P2" s="927"/>
      <c r="R2" s="927"/>
      <c r="S2" s="927"/>
      <c r="T2" s="927"/>
      <c r="U2" s="927"/>
      <c r="V2" s="927"/>
      <c r="W2" s="927"/>
      <c r="X2" s="927"/>
      <c r="Y2" s="927"/>
      <c r="Z2" s="927"/>
      <c r="AA2" s="927"/>
      <c r="AB2" s="927"/>
      <c r="AC2" s="927"/>
      <c r="AD2" s="927"/>
      <c r="AE2" s="927"/>
      <c r="AF2" s="927"/>
      <c r="AG2" s="927"/>
      <c r="AH2" s="927"/>
      <c r="AI2" s="927"/>
      <c r="AJ2" s="927"/>
      <c r="AK2" s="927"/>
      <c r="AL2" s="927"/>
    </row>
    <row r="3" spans="1:38" outlineLevel="1">
      <c r="B3" s="928" t="s">
        <v>729</v>
      </c>
      <c r="C3" s="837" t="s">
        <v>943</v>
      </c>
      <c r="D3" s="929"/>
      <c r="E3" s="930"/>
      <c r="F3" s="930"/>
      <c r="G3" s="930"/>
      <c r="H3" s="930"/>
      <c r="I3" s="930"/>
      <c r="J3" s="930"/>
      <c r="K3" s="930"/>
      <c r="L3" s="930"/>
      <c r="M3" s="930"/>
      <c r="O3" s="927"/>
      <c r="P3" s="927"/>
      <c r="R3" s="927"/>
      <c r="S3" s="927"/>
      <c r="T3" s="927"/>
      <c r="U3" s="927"/>
      <c r="V3" s="927"/>
      <c r="W3" s="927"/>
      <c r="X3" s="927"/>
      <c r="Y3" s="927"/>
      <c r="Z3" s="927"/>
      <c r="AA3" s="927"/>
      <c r="AB3" s="927"/>
      <c r="AC3" s="927"/>
      <c r="AD3" s="927"/>
      <c r="AE3" s="927"/>
      <c r="AF3" s="927"/>
      <c r="AG3" s="927"/>
      <c r="AH3" s="927"/>
      <c r="AI3" s="927"/>
      <c r="AJ3" s="927"/>
      <c r="AK3" s="927"/>
      <c r="AL3" s="927"/>
    </row>
    <row r="4" spans="1:38" outlineLevel="1">
      <c r="B4" s="928" t="s">
        <v>731</v>
      </c>
      <c r="C4" s="931" t="s">
        <v>944</v>
      </c>
      <c r="D4" s="931"/>
      <c r="E4" s="932"/>
      <c r="F4" s="932"/>
      <c r="G4" s="932"/>
      <c r="H4" s="932"/>
      <c r="I4" s="932"/>
      <c r="J4" s="932"/>
      <c r="K4" s="932"/>
      <c r="L4" s="932"/>
      <c r="M4" s="932"/>
      <c r="O4" s="929"/>
      <c r="P4" s="929"/>
      <c r="R4" s="929"/>
      <c r="S4" s="839"/>
      <c r="T4" s="839"/>
      <c r="U4" s="839"/>
      <c r="V4" s="839"/>
      <c r="W4" s="839"/>
      <c r="X4" s="838"/>
      <c r="Y4" s="839"/>
      <c r="Z4" s="839"/>
      <c r="AA4" s="838"/>
      <c r="AB4" s="839"/>
      <c r="AC4" s="839"/>
      <c r="AD4" s="833"/>
    </row>
    <row r="5" spans="1:38" outlineLevel="1">
      <c r="B5" s="928" t="s">
        <v>733</v>
      </c>
      <c r="C5" s="837" t="s">
        <v>945</v>
      </c>
      <c r="D5" s="929"/>
      <c r="E5" s="930"/>
      <c r="F5" s="930"/>
      <c r="G5" s="930"/>
      <c r="H5" s="930"/>
      <c r="I5" s="930"/>
      <c r="J5" s="930"/>
      <c r="K5" s="930"/>
      <c r="L5" s="930"/>
      <c r="M5" s="930"/>
      <c r="O5" s="929"/>
      <c r="P5" s="929"/>
      <c r="R5" s="929"/>
      <c r="S5" s="839"/>
      <c r="T5" s="839"/>
      <c r="U5" s="839"/>
      <c r="V5" s="839"/>
      <c r="W5" s="839"/>
      <c r="X5" s="838"/>
      <c r="Y5" s="839"/>
      <c r="Z5" s="839"/>
      <c r="AA5" s="838"/>
      <c r="AB5" s="839"/>
      <c r="AC5" s="839"/>
      <c r="AD5" s="833"/>
    </row>
    <row r="6" spans="1:38" outlineLevel="1">
      <c r="B6" s="928" t="s">
        <v>737</v>
      </c>
      <c r="C6" s="931" t="s">
        <v>946</v>
      </c>
      <c r="D6" s="931"/>
      <c r="E6" s="932"/>
      <c r="F6" s="932"/>
      <c r="G6" s="932"/>
      <c r="H6" s="932"/>
      <c r="I6" s="932"/>
      <c r="J6" s="932"/>
      <c r="K6" s="932"/>
      <c r="L6" s="932"/>
      <c r="M6" s="932"/>
      <c r="O6" s="929"/>
      <c r="P6" s="929"/>
      <c r="R6" s="929"/>
      <c r="S6" s="839"/>
      <c r="T6" s="839"/>
      <c r="U6" s="839"/>
      <c r="V6" s="839"/>
      <c r="W6" s="839"/>
      <c r="X6" s="838"/>
      <c r="Y6" s="839"/>
      <c r="Z6" s="839"/>
      <c r="AA6" s="838"/>
      <c r="AB6" s="839"/>
      <c r="AC6" s="839"/>
      <c r="AD6" s="833"/>
    </row>
    <row r="7" spans="1:38" ht="16.2" customHeight="1" outlineLevel="1">
      <c r="B7" s="836" t="s">
        <v>739</v>
      </c>
      <c r="C7" s="837" t="s">
        <v>740</v>
      </c>
      <c r="D7" s="933"/>
      <c r="E7" s="934"/>
      <c r="F7" s="934"/>
      <c r="G7" s="934"/>
      <c r="H7" s="934"/>
      <c r="I7" s="934"/>
      <c r="J7" s="934"/>
      <c r="K7" s="934"/>
      <c r="L7" s="934"/>
      <c r="M7" s="934"/>
      <c r="O7" s="935"/>
      <c r="P7" s="931"/>
      <c r="R7" s="931"/>
      <c r="S7" s="839"/>
      <c r="T7" s="839"/>
      <c r="U7" s="839"/>
      <c r="V7" s="839"/>
      <c r="W7" s="839"/>
      <c r="X7" s="838"/>
      <c r="Y7" s="839"/>
      <c r="Z7" s="839"/>
      <c r="AA7" s="838"/>
      <c r="AB7" s="839"/>
      <c r="AC7" s="839"/>
      <c r="AD7" s="833"/>
    </row>
    <row r="8" spans="1:38" s="407" customFormat="1">
      <c r="B8" s="936"/>
      <c r="C8" s="937"/>
      <c r="D8" s="937"/>
      <c r="E8" s="938"/>
      <c r="F8" s="938"/>
      <c r="G8" s="938"/>
      <c r="H8" s="938"/>
      <c r="I8" s="938"/>
      <c r="J8" s="938"/>
      <c r="K8" s="938"/>
      <c r="L8" s="938"/>
      <c r="M8" s="938"/>
      <c r="O8" s="939"/>
      <c r="P8" s="940"/>
      <c r="Q8"/>
      <c r="R8" s="931"/>
      <c r="S8" s="839"/>
      <c r="T8" s="839"/>
      <c r="U8" s="839"/>
      <c r="V8" s="839"/>
      <c r="W8" s="839"/>
      <c r="X8" s="838"/>
      <c r="Y8" s="839"/>
      <c r="Z8" s="839"/>
      <c r="AA8" s="838"/>
      <c r="AB8" s="839"/>
      <c r="AC8" s="839"/>
      <c r="AD8" s="833"/>
      <c r="AE8" s="640"/>
      <c r="AF8" s="640"/>
      <c r="AG8" s="640"/>
      <c r="AH8" s="640"/>
      <c r="AI8" s="640"/>
      <c r="AJ8" s="640"/>
      <c r="AK8" s="640"/>
      <c r="AL8" s="640"/>
    </row>
    <row r="9" spans="1:38" s="954" customFormat="1" ht="6" customHeight="1">
      <c r="A9" s="941"/>
      <c r="B9" s="942"/>
      <c r="C9" s="943"/>
      <c r="D9" s="944"/>
      <c r="E9" s="945"/>
      <c r="F9" s="946"/>
      <c r="G9" s="947"/>
      <c r="H9" s="845"/>
      <c r="I9" s="946"/>
      <c r="J9" s="947"/>
      <c r="K9" s="845"/>
      <c r="L9" s="946"/>
      <c r="M9" s="947"/>
      <c r="N9" s="948"/>
      <c r="O9" s="943"/>
      <c r="P9" s="944"/>
      <c r="Q9"/>
      <c r="R9" s="949"/>
      <c r="S9" s="950"/>
      <c r="T9" s="950"/>
      <c r="U9" s="950"/>
      <c r="V9" s="950"/>
      <c r="W9" s="950"/>
      <c r="X9" s="951"/>
      <c r="Y9" s="950"/>
      <c r="Z9" s="950"/>
      <c r="AA9" s="951"/>
      <c r="AB9" s="950"/>
      <c r="AC9" s="950"/>
      <c r="AD9" s="952"/>
      <c r="AE9" s="953"/>
      <c r="AF9" s="953"/>
      <c r="AG9" s="953"/>
      <c r="AH9" s="953"/>
      <c r="AI9" s="953"/>
      <c r="AJ9" s="953"/>
      <c r="AK9" s="953"/>
      <c r="AL9" s="953"/>
    </row>
    <row r="10" spans="1:38" s="954" customFormat="1">
      <c r="A10" s="955"/>
      <c r="B10" s="956"/>
      <c r="C10" s="956"/>
      <c r="D10" s="957"/>
      <c r="E10" s="848"/>
      <c r="F10" s="848"/>
      <c r="G10" s="849"/>
      <c r="H10" s="848"/>
      <c r="I10" s="848" t="s">
        <v>947</v>
      </c>
      <c r="J10" s="849"/>
      <c r="K10" s="848"/>
      <c r="L10" s="848" t="s">
        <v>948</v>
      </c>
      <c r="M10" s="849"/>
      <c r="N10" s="958"/>
      <c r="O10" s="959"/>
      <c r="P10" s="957"/>
      <c r="Q10"/>
      <c r="R10" s="960"/>
      <c r="S10" s="961"/>
      <c r="T10" s="961"/>
      <c r="U10" s="961"/>
      <c r="V10" s="961"/>
      <c r="W10" s="961"/>
      <c r="X10" s="962"/>
      <c r="Y10" s="961"/>
      <c r="Z10" s="961"/>
      <c r="AA10" s="962"/>
      <c r="AB10" s="961"/>
      <c r="AC10" s="961"/>
      <c r="AD10" s="855"/>
    </row>
    <row r="11" spans="1:38" s="954" customFormat="1">
      <c r="A11" s="963" t="s">
        <v>743</v>
      </c>
      <c r="B11" s="1339" t="s">
        <v>949</v>
      </c>
      <c r="C11" s="1340"/>
      <c r="D11" s="957"/>
      <c r="E11" s="848"/>
      <c r="F11" s="850">
        <v>2019</v>
      </c>
      <c r="G11" s="849"/>
      <c r="H11" s="848"/>
      <c r="I11" s="850">
        <v>2020</v>
      </c>
      <c r="J11" s="849"/>
      <c r="K11" s="848"/>
      <c r="L11" s="850">
        <v>2021</v>
      </c>
      <c r="M11" s="849"/>
      <c r="N11" s="958"/>
      <c r="O11" s="964" t="s">
        <v>950</v>
      </c>
      <c r="P11" s="957"/>
      <c r="Q11"/>
      <c r="R11" s="960"/>
      <c r="S11" s="961"/>
      <c r="T11" s="961"/>
      <c r="U11" s="961"/>
      <c r="V11" s="961"/>
      <c r="W11" s="961"/>
      <c r="X11" s="962"/>
      <c r="Y11" s="961"/>
      <c r="Z11" s="961"/>
      <c r="AA11" s="962"/>
      <c r="AB11" s="961"/>
      <c r="AC11" s="961"/>
      <c r="AD11" s="855"/>
    </row>
    <row r="12" spans="1:38" s="954" customFormat="1">
      <c r="A12" s="955"/>
      <c r="B12" s="965"/>
      <c r="C12" s="965"/>
      <c r="D12" s="957"/>
      <c r="E12" s="966"/>
      <c r="F12" s="858"/>
      <c r="G12" s="849"/>
      <c r="H12" s="857"/>
      <c r="I12" s="858"/>
      <c r="J12" s="849"/>
      <c r="K12" s="857"/>
      <c r="L12" s="858"/>
      <c r="M12" s="849"/>
      <c r="N12" s="958"/>
      <c r="O12" s="959"/>
      <c r="P12" s="957"/>
      <c r="Q12"/>
      <c r="R12" s="960"/>
      <c r="S12" s="961"/>
      <c r="T12" s="961"/>
      <c r="U12" s="961"/>
      <c r="V12" s="961"/>
      <c r="W12" s="961"/>
      <c r="X12" s="962"/>
      <c r="Y12" s="961"/>
      <c r="Z12" s="961"/>
      <c r="AA12" s="962"/>
      <c r="AB12" s="961"/>
      <c r="AC12" s="961"/>
      <c r="AD12" s="855"/>
    </row>
    <row r="13" spans="1:38" s="971" customFormat="1" ht="6" customHeight="1">
      <c r="A13" s="967"/>
      <c r="B13" s="968"/>
      <c r="C13" s="968"/>
      <c r="D13" s="969"/>
      <c r="E13" s="859"/>
      <c r="F13" s="859"/>
      <c r="G13" s="860"/>
      <c r="H13" s="859"/>
      <c r="I13" s="859"/>
      <c r="J13" s="860"/>
      <c r="K13" s="859"/>
      <c r="L13" s="859"/>
      <c r="M13" s="860"/>
      <c r="N13" s="970"/>
      <c r="O13" s="968"/>
      <c r="P13" s="969"/>
      <c r="Q13"/>
      <c r="R13" s="968"/>
    </row>
    <row r="14" spans="1:38">
      <c r="A14" s="972"/>
      <c r="B14" s="973"/>
      <c r="C14" s="973"/>
      <c r="D14" s="973"/>
      <c r="O14" s="973"/>
      <c r="P14" s="975"/>
    </row>
    <row r="15" spans="1:38" s="979" customFormat="1">
      <c r="A15" s="976"/>
      <c r="B15" s="977" t="s">
        <v>951</v>
      </c>
      <c r="C15" s="977"/>
      <c r="D15" s="977"/>
      <c r="E15" s="978"/>
      <c r="F15" s="978"/>
      <c r="G15" s="978"/>
      <c r="H15" s="978"/>
      <c r="I15" s="978"/>
      <c r="J15" s="978"/>
      <c r="K15" s="978"/>
      <c r="L15" s="978"/>
      <c r="M15" s="978"/>
      <c r="O15" s="977"/>
      <c r="P15" s="980"/>
      <c r="Q15"/>
      <c r="R15" s="977"/>
    </row>
    <row r="16" spans="1:38" ht="27.6">
      <c r="A16" s="981"/>
      <c r="B16" s="982"/>
      <c r="C16" s="928"/>
      <c r="D16" s="973"/>
      <c r="E16" s="983"/>
      <c r="H16" s="983"/>
      <c r="K16" s="983"/>
      <c r="N16" s="984"/>
      <c r="O16" s="985" t="s">
        <v>952</v>
      </c>
      <c r="P16" s="975"/>
    </row>
    <row r="17" spans="1:20">
      <c r="A17" s="981">
        <v>1</v>
      </c>
      <c r="B17" s="982" t="s">
        <v>953</v>
      </c>
      <c r="C17" s="928"/>
      <c r="D17" s="973"/>
      <c r="E17" s="983"/>
      <c r="H17" s="983"/>
      <c r="K17" s="983"/>
      <c r="N17" s="986"/>
      <c r="P17" s="975"/>
    </row>
    <row r="18" spans="1:20">
      <c r="A18" s="988">
        <v>1.1000000000000001</v>
      </c>
      <c r="B18" s="1341" t="s">
        <v>954</v>
      </c>
      <c r="C18" s="1341"/>
      <c r="D18" s="1341"/>
      <c r="E18" s="983"/>
      <c r="F18" s="974">
        <v>3693061</v>
      </c>
      <c r="G18" s="974" t="s">
        <v>955</v>
      </c>
      <c r="H18" s="983" t="s">
        <v>955</v>
      </c>
      <c r="I18" s="974">
        <v>3710708</v>
      </c>
      <c r="J18" s="974" t="s">
        <v>955</v>
      </c>
      <c r="K18" s="983" t="s">
        <v>955</v>
      </c>
      <c r="L18" s="974">
        <v>3739641</v>
      </c>
      <c r="N18" s="986"/>
      <c r="O18" s="989"/>
      <c r="P18" s="990"/>
      <c r="R18" s="991"/>
    </row>
    <row r="19" spans="1:20" ht="26.4">
      <c r="A19" s="992">
        <v>1.2</v>
      </c>
      <c r="B19" s="1342" t="s">
        <v>956</v>
      </c>
      <c r="C19" s="1342"/>
      <c r="D19" s="1342"/>
      <c r="E19" s="983"/>
      <c r="H19" s="983"/>
      <c r="K19" s="983"/>
      <c r="N19" s="986"/>
      <c r="O19" s="993" t="s">
        <v>957</v>
      </c>
      <c r="P19" s="975"/>
    </row>
    <row r="20" spans="1:20">
      <c r="A20" s="988" t="s">
        <v>958</v>
      </c>
      <c r="B20" s="1341" t="s">
        <v>959</v>
      </c>
      <c r="C20" s="1341"/>
      <c r="D20" s="1341"/>
      <c r="E20" s="983"/>
      <c r="F20" s="974">
        <v>17843</v>
      </c>
      <c r="G20" s="974" t="s">
        <v>955</v>
      </c>
      <c r="H20" s="983" t="s">
        <v>955</v>
      </c>
      <c r="I20" s="974">
        <v>18275</v>
      </c>
      <c r="J20" s="974" t="s">
        <v>955</v>
      </c>
      <c r="K20" s="983" t="s">
        <v>955</v>
      </c>
      <c r="L20" s="974">
        <v>18777</v>
      </c>
      <c r="N20" s="986"/>
      <c r="O20" s="993"/>
      <c r="P20" s="975"/>
      <c r="S20" s="994"/>
      <c r="T20" s="994"/>
    </row>
    <row r="21" spans="1:20">
      <c r="A21" s="988" t="s">
        <v>960</v>
      </c>
      <c r="B21" s="1341" t="s">
        <v>961</v>
      </c>
      <c r="C21" s="1341"/>
      <c r="D21" s="1341"/>
      <c r="E21" s="983"/>
      <c r="F21" s="974">
        <v>8922</v>
      </c>
      <c r="G21" s="974" t="s">
        <v>955</v>
      </c>
      <c r="H21" s="983" t="s">
        <v>955</v>
      </c>
      <c r="I21" s="974">
        <v>8858</v>
      </c>
      <c r="J21" s="974" t="s">
        <v>955</v>
      </c>
      <c r="K21" s="983" t="s">
        <v>955</v>
      </c>
      <c r="L21" s="974">
        <v>8827</v>
      </c>
      <c r="N21" s="986"/>
      <c r="O21" s="993"/>
      <c r="P21" s="975"/>
      <c r="S21" s="994"/>
      <c r="T21" s="994"/>
    </row>
    <row r="22" spans="1:20">
      <c r="A22" s="988" t="s">
        <v>962</v>
      </c>
      <c r="B22" s="1341" t="s">
        <v>963</v>
      </c>
      <c r="C22" s="1341"/>
      <c r="D22" s="1341"/>
      <c r="E22" s="983"/>
      <c r="F22" s="974">
        <v>4676</v>
      </c>
      <c r="G22" s="974" t="s">
        <v>955</v>
      </c>
      <c r="H22" s="983" t="s">
        <v>955</v>
      </c>
      <c r="I22" s="974">
        <v>4566</v>
      </c>
      <c r="J22" s="974" t="s">
        <v>955</v>
      </c>
      <c r="K22" s="983" t="s">
        <v>955</v>
      </c>
      <c r="L22" s="974">
        <v>4431</v>
      </c>
      <c r="N22" s="986"/>
      <c r="O22" s="993"/>
      <c r="P22" s="975"/>
      <c r="S22" s="994"/>
      <c r="T22" s="994"/>
    </row>
    <row r="23" spans="1:20">
      <c r="A23" s="988" t="s">
        <v>964</v>
      </c>
      <c r="B23" s="1341" t="s">
        <v>965</v>
      </c>
      <c r="C23" s="1341"/>
      <c r="D23" s="1341"/>
      <c r="E23" s="983"/>
      <c r="F23" s="974">
        <v>4228</v>
      </c>
      <c r="G23" s="974" t="s">
        <v>955</v>
      </c>
      <c r="H23" s="983" t="s">
        <v>955</v>
      </c>
      <c r="I23" s="974">
        <v>4049</v>
      </c>
      <c r="J23" s="974" t="s">
        <v>955</v>
      </c>
      <c r="K23" s="983" t="s">
        <v>955</v>
      </c>
      <c r="L23" s="974">
        <v>3830</v>
      </c>
      <c r="N23" s="986"/>
      <c r="O23" s="993"/>
      <c r="P23" s="975"/>
      <c r="S23" s="994"/>
      <c r="T23" s="994"/>
    </row>
    <row r="24" spans="1:20" ht="54" customHeight="1">
      <c r="A24" s="992">
        <v>1.3</v>
      </c>
      <c r="B24" s="1343" t="s">
        <v>966</v>
      </c>
      <c r="C24" s="1343"/>
      <c r="D24" s="1343"/>
      <c r="E24" s="983"/>
      <c r="H24" s="983"/>
      <c r="K24" s="983"/>
      <c r="N24" s="986"/>
      <c r="O24" s="993" t="s">
        <v>967</v>
      </c>
      <c r="P24" s="975"/>
    </row>
    <row r="25" spans="1:20">
      <c r="A25" s="988" t="s">
        <v>968</v>
      </c>
      <c r="B25" s="1341" t="s">
        <v>969</v>
      </c>
      <c r="C25" s="1341"/>
      <c r="D25" s="1341"/>
      <c r="E25" s="983"/>
      <c r="F25" s="974">
        <v>23</v>
      </c>
      <c r="H25" s="983"/>
      <c r="I25" s="974">
        <v>23</v>
      </c>
      <c r="K25" s="983"/>
      <c r="L25" s="974">
        <v>23</v>
      </c>
      <c r="N25" s="986"/>
      <c r="O25" s="993" t="s">
        <v>970</v>
      </c>
      <c r="P25" s="975"/>
    </row>
    <row r="26" spans="1:20">
      <c r="A26" s="988" t="s">
        <v>971</v>
      </c>
      <c r="B26" s="1341" t="s">
        <v>972</v>
      </c>
      <c r="C26" s="1341"/>
      <c r="D26" s="1341"/>
      <c r="E26" s="983"/>
      <c r="F26" s="974">
        <v>23</v>
      </c>
      <c r="H26" s="983"/>
      <c r="I26" s="974">
        <v>23</v>
      </c>
      <c r="K26" s="983"/>
      <c r="L26" s="974">
        <v>23</v>
      </c>
      <c r="N26" s="986"/>
      <c r="O26" s="993" t="s">
        <v>970</v>
      </c>
      <c r="P26" s="975"/>
    </row>
    <row r="27" spans="1:20">
      <c r="A27" s="988">
        <v>2</v>
      </c>
      <c r="B27" s="1344" t="s">
        <v>973</v>
      </c>
      <c r="C27" s="1344"/>
      <c r="D27" s="1344"/>
      <c r="E27" s="983"/>
      <c r="H27" s="983"/>
      <c r="K27" s="983"/>
      <c r="N27" s="986"/>
      <c r="P27" s="975"/>
    </row>
    <row r="28" spans="1:20" s="893" customFormat="1" ht="110.25" customHeight="1">
      <c r="A28" s="995">
        <v>2.1</v>
      </c>
      <c r="B28" s="1338" t="s">
        <v>974</v>
      </c>
      <c r="C28" s="1338"/>
      <c r="D28" s="1338"/>
      <c r="E28" s="996"/>
      <c r="F28" s="997">
        <v>1161987.5</v>
      </c>
      <c r="G28" s="998"/>
      <c r="H28" s="999"/>
      <c r="I28" s="997">
        <v>1135087.5</v>
      </c>
      <c r="J28" s="998"/>
      <c r="K28" s="999"/>
      <c r="L28" s="997">
        <v>1101092.5</v>
      </c>
      <c r="M28" s="1000"/>
      <c r="N28" s="1001"/>
      <c r="O28" s="993" t="s">
        <v>975</v>
      </c>
      <c r="P28" s="1002"/>
      <c r="Q28"/>
      <c r="R28" s="1003"/>
      <c r="S28" s="1004"/>
      <c r="T28" s="1004"/>
    </row>
    <row r="29" spans="1:20" s="893" customFormat="1">
      <c r="A29" s="1005">
        <v>2.2000000000000002</v>
      </c>
      <c r="B29" s="1346" t="s">
        <v>976</v>
      </c>
      <c r="C29" s="1346"/>
      <c r="D29" s="1346"/>
      <c r="E29" s="996"/>
      <c r="F29" s="997">
        <v>46479.5</v>
      </c>
      <c r="G29" s="998" t="s">
        <v>955</v>
      </c>
      <c r="H29" s="999" t="s">
        <v>955</v>
      </c>
      <c r="I29" s="997">
        <v>45403.5</v>
      </c>
      <c r="J29" s="998" t="s">
        <v>955</v>
      </c>
      <c r="K29" s="999" t="s">
        <v>955</v>
      </c>
      <c r="L29" s="997">
        <v>44043.7</v>
      </c>
      <c r="M29" s="1000"/>
      <c r="N29" s="1001"/>
      <c r="O29" s="1347" t="s">
        <v>977</v>
      </c>
      <c r="P29" s="1002"/>
      <c r="Q29"/>
      <c r="R29" s="1003"/>
      <c r="S29" s="1004"/>
      <c r="T29" s="1004"/>
    </row>
    <row r="30" spans="1:20" s="893" customFormat="1" ht="62.25" customHeight="1">
      <c r="A30" s="995" t="s">
        <v>978</v>
      </c>
      <c r="B30" s="1006" t="s">
        <v>979</v>
      </c>
      <c r="C30" s="1006"/>
      <c r="D30" s="1007"/>
      <c r="E30" s="996"/>
      <c r="F30" s="997">
        <v>2420.807291666667</v>
      </c>
      <c r="G30" s="998"/>
      <c r="H30" s="999"/>
      <c r="I30" s="997">
        <v>2364.765625</v>
      </c>
      <c r="J30" s="998"/>
      <c r="K30" s="999"/>
      <c r="L30" s="997">
        <v>2293.9427083333335</v>
      </c>
      <c r="M30" s="1000"/>
      <c r="N30" s="1001"/>
      <c r="O30" s="1348"/>
      <c r="P30" s="1002"/>
      <c r="Q30"/>
      <c r="R30" s="1003"/>
      <c r="S30" s="1004"/>
      <c r="T30" s="1004"/>
    </row>
    <row r="31" spans="1:20" s="893" customFormat="1" ht="50.25" customHeight="1">
      <c r="A31" s="1008">
        <v>2.2999999999999998</v>
      </c>
      <c r="B31" s="1343" t="s">
        <v>980</v>
      </c>
      <c r="C31" s="1343"/>
      <c r="D31" s="1009"/>
      <c r="E31" s="996"/>
      <c r="F31" s="997">
        <v>737693951</v>
      </c>
      <c r="G31" s="998" t="s">
        <v>955</v>
      </c>
      <c r="H31" s="999" t="s">
        <v>955</v>
      </c>
      <c r="I31" s="997">
        <v>697105104</v>
      </c>
      <c r="J31" s="998" t="s">
        <v>955</v>
      </c>
      <c r="K31" s="999" t="s">
        <v>955</v>
      </c>
      <c r="L31" s="997">
        <v>738823345</v>
      </c>
      <c r="M31" s="1000"/>
      <c r="N31" s="1001"/>
      <c r="O31" s="993" t="s">
        <v>981</v>
      </c>
      <c r="P31" s="1010"/>
      <c r="Q31"/>
      <c r="R31" s="1009"/>
    </row>
    <row r="32" spans="1:20" s="893" customFormat="1" ht="50.25" customHeight="1">
      <c r="A32" s="1008" t="s">
        <v>982</v>
      </c>
      <c r="B32" s="1343" t="s">
        <v>983</v>
      </c>
      <c r="C32" s="1343"/>
      <c r="D32" s="1009"/>
      <c r="E32" s="996"/>
      <c r="F32" s="997">
        <v>700809.25344999996</v>
      </c>
      <c r="G32" s="998"/>
      <c r="H32" s="999"/>
      <c r="I32" s="997">
        <v>662249.84880000004</v>
      </c>
      <c r="J32" s="998"/>
      <c r="K32" s="999"/>
      <c r="L32" s="997">
        <v>701882.17774999992</v>
      </c>
      <c r="M32" s="1000"/>
      <c r="N32" s="1001"/>
      <c r="O32" s="993"/>
      <c r="P32" s="1010"/>
      <c r="Q32"/>
      <c r="R32" s="1009"/>
    </row>
    <row r="33" spans="1:38" s="1019" customFormat="1" ht="78" customHeight="1">
      <c r="A33" s="1011">
        <v>2.4</v>
      </c>
      <c r="B33" s="1349" t="s">
        <v>984</v>
      </c>
      <c r="C33" s="1349"/>
      <c r="D33" s="1012"/>
      <c r="E33" s="1013"/>
      <c r="F33" s="1014">
        <v>3.4543026932782675E-3</v>
      </c>
      <c r="G33" s="1015"/>
      <c r="H33" s="1013"/>
      <c r="I33" s="1014">
        <v>3.5708058360224117E-3</v>
      </c>
      <c r="J33" s="1015"/>
      <c r="K33" s="1013"/>
      <c r="L33" s="1014">
        <v>3.268273196061123E-3</v>
      </c>
      <c r="M33" s="1015"/>
      <c r="N33" s="1016"/>
      <c r="O33" s="1017" t="s">
        <v>985</v>
      </c>
      <c r="P33" s="1018"/>
      <c r="Q33"/>
      <c r="R33" s="1012"/>
    </row>
    <row r="34" spans="1:38">
      <c r="A34" s="972"/>
      <c r="B34" s="973"/>
      <c r="C34" s="973"/>
      <c r="D34" s="973"/>
      <c r="O34" s="1020"/>
      <c r="P34" s="1018"/>
      <c r="R34" s="1009"/>
      <c r="S34" s="893"/>
      <c r="T34" s="893"/>
      <c r="U34" s="893"/>
      <c r="V34" s="893"/>
      <c r="W34" s="893"/>
      <c r="X34" s="893"/>
      <c r="Y34" s="893"/>
      <c r="Z34" s="893"/>
      <c r="AA34" s="893"/>
      <c r="AB34" s="893"/>
      <c r="AC34" s="893"/>
      <c r="AD34" s="893"/>
      <c r="AE34" s="893"/>
      <c r="AF34" s="893"/>
      <c r="AG34" s="893"/>
      <c r="AH34" s="893"/>
      <c r="AI34" s="893"/>
      <c r="AJ34" s="893"/>
      <c r="AK34" s="893"/>
      <c r="AL34" s="893"/>
    </row>
    <row r="35" spans="1:38" s="1026" customFormat="1">
      <c r="A35" s="1021"/>
      <c r="B35" s="1022" t="s">
        <v>986</v>
      </c>
      <c r="C35" s="1022"/>
      <c r="D35" s="1022"/>
      <c r="E35" s="1023"/>
      <c r="F35" s="288"/>
      <c r="G35" s="288"/>
      <c r="H35" s="1023"/>
      <c r="I35" s="288"/>
      <c r="J35" s="288"/>
      <c r="K35" s="1023"/>
      <c r="L35" s="288"/>
      <c r="M35" s="288"/>
      <c r="N35" s="1024"/>
      <c r="O35" s="1022"/>
      <c r="P35" s="1025"/>
      <c r="Q35"/>
      <c r="R35" s="1022"/>
      <c r="AD35" s="1027"/>
    </row>
    <row r="36" spans="1:38" s="893" customFormat="1" ht="27.6">
      <c r="A36" s="1005"/>
      <c r="B36" s="1346"/>
      <c r="C36" s="1346"/>
      <c r="D36" s="1346"/>
      <c r="E36" s="996"/>
      <c r="F36" s="1000"/>
      <c r="G36" s="1000"/>
      <c r="H36" s="996"/>
      <c r="I36" s="1000"/>
      <c r="J36" s="1000"/>
      <c r="K36" s="996"/>
      <c r="L36" s="1000"/>
      <c r="M36" s="1000"/>
      <c r="N36" s="1028"/>
      <c r="O36" s="1029" t="s">
        <v>987</v>
      </c>
      <c r="P36" s="1002"/>
      <c r="Q36"/>
      <c r="R36" s="1003"/>
    </row>
    <row r="37" spans="1:38" s="893" customFormat="1">
      <c r="A37" s="1005"/>
      <c r="B37" s="1007"/>
      <c r="C37" s="1007"/>
      <c r="D37" s="1007"/>
      <c r="E37" s="996"/>
      <c r="F37" s="1000"/>
      <c r="G37" s="1000"/>
      <c r="H37" s="996"/>
      <c r="I37" s="1000"/>
      <c r="J37" s="1000"/>
      <c r="K37" s="996"/>
      <c r="L37" s="1000"/>
      <c r="M37" s="1000"/>
      <c r="N37" s="1028"/>
      <c r="O37" s="1029"/>
      <c r="P37" s="1002"/>
      <c r="Q37"/>
      <c r="R37" s="1003"/>
    </row>
    <row r="38" spans="1:38" s="893" customFormat="1" ht="26.4">
      <c r="A38" s="1030">
        <v>1</v>
      </c>
      <c r="B38" s="1344" t="s">
        <v>988</v>
      </c>
      <c r="C38" s="1344"/>
      <c r="D38" s="1344"/>
      <c r="E38" s="996"/>
      <c r="F38" s="1000"/>
      <c r="G38" s="1000"/>
      <c r="H38" s="996"/>
      <c r="I38" s="1000"/>
      <c r="J38" s="1000"/>
      <c r="K38" s="996"/>
      <c r="L38" s="1000"/>
      <c r="M38" s="1000"/>
      <c r="N38" s="1028"/>
      <c r="O38" s="1031" t="s">
        <v>989</v>
      </c>
      <c r="P38" s="1002"/>
      <c r="Q38"/>
      <c r="R38" s="1003"/>
    </row>
    <row r="39" spans="1:38" s="893" customFormat="1">
      <c r="A39" s="1032" t="s">
        <v>990</v>
      </c>
      <c r="B39" s="1346" t="s">
        <v>991</v>
      </c>
      <c r="C39" s="1346"/>
      <c r="D39" s="1346"/>
      <c r="E39" s="996"/>
      <c r="F39" s="1033"/>
      <c r="G39" s="1000"/>
      <c r="H39" s="996"/>
      <c r="I39" s="1033"/>
      <c r="J39" s="1000"/>
      <c r="K39" s="996"/>
      <c r="L39" s="1033"/>
      <c r="M39" s="1000"/>
      <c r="N39" s="1028"/>
      <c r="O39" s="993" t="s">
        <v>992</v>
      </c>
      <c r="P39" s="1002"/>
      <c r="Q39"/>
      <c r="R39" s="1003"/>
    </row>
    <row r="40" spans="1:38" s="893" customFormat="1">
      <c r="A40" s="1032" t="s">
        <v>993</v>
      </c>
      <c r="B40" s="1346" t="s">
        <v>994</v>
      </c>
      <c r="C40" s="1346"/>
      <c r="D40" s="1346"/>
      <c r="E40" s="996"/>
      <c r="F40" s="1033"/>
      <c r="G40" s="1000"/>
      <c r="H40" s="996"/>
      <c r="I40" s="1033"/>
      <c r="J40" s="1000"/>
      <c r="K40" s="996"/>
      <c r="L40" s="1033"/>
      <c r="M40" s="1000"/>
      <c r="N40" s="1028"/>
      <c r="O40" s="993" t="s">
        <v>995</v>
      </c>
      <c r="P40" s="1002"/>
      <c r="Q40"/>
      <c r="R40" s="1003"/>
    </row>
    <row r="41" spans="1:38" s="893" customFormat="1">
      <c r="A41" s="1032" t="s">
        <v>996</v>
      </c>
      <c r="B41" s="1346" t="s">
        <v>997</v>
      </c>
      <c r="C41" s="1346"/>
      <c r="D41" s="1346"/>
      <c r="E41" s="996"/>
      <c r="F41" s="1033"/>
      <c r="G41" s="1000"/>
      <c r="H41" s="996"/>
      <c r="I41" s="1033"/>
      <c r="J41" s="1000"/>
      <c r="K41" s="996"/>
      <c r="L41" s="1033"/>
      <c r="M41" s="1000"/>
      <c r="N41" s="1028"/>
      <c r="O41" s="993" t="s">
        <v>998</v>
      </c>
      <c r="P41" s="1002"/>
      <c r="Q41"/>
      <c r="R41" s="1003"/>
    </row>
    <row r="42" spans="1:38" s="893" customFormat="1">
      <c r="A42" s="1032" t="s">
        <v>999</v>
      </c>
      <c r="B42" s="1007" t="s">
        <v>1000</v>
      </c>
      <c r="C42" s="1007"/>
      <c r="D42" s="1007"/>
      <c r="E42" s="996"/>
      <c r="F42" s="1033"/>
      <c r="G42" s="1000"/>
      <c r="H42" s="996"/>
      <c r="I42" s="1033"/>
      <c r="J42" s="1000"/>
      <c r="K42" s="996"/>
      <c r="L42" s="1033"/>
      <c r="M42" s="1000"/>
      <c r="N42" s="1028"/>
      <c r="O42" s="993" t="s">
        <v>1001</v>
      </c>
      <c r="P42" s="1002"/>
      <c r="Q42"/>
      <c r="R42" s="1003"/>
    </row>
    <row r="43" spans="1:38" s="893" customFormat="1">
      <c r="A43" s="1032" t="s">
        <v>1002</v>
      </c>
      <c r="B43" s="1345" t="s">
        <v>1003</v>
      </c>
      <c r="C43" s="1345"/>
      <c r="D43" s="1034"/>
      <c r="E43" s="996"/>
      <c r="F43" s="1033"/>
      <c r="G43" s="1000"/>
      <c r="H43" s="996"/>
      <c r="I43" s="1033"/>
      <c r="J43" s="1000"/>
      <c r="K43" s="996"/>
      <c r="L43" s="1033"/>
      <c r="M43" s="1000"/>
      <c r="N43" s="1028"/>
      <c r="O43" s="993" t="s">
        <v>1004</v>
      </c>
      <c r="P43" s="1002"/>
      <c r="Q43"/>
      <c r="R43" s="1003"/>
    </row>
    <row r="44" spans="1:38" s="893" customFormat="1">
      <c r="A44" s="1032" t="s">
        <v>1005</v>
      </c>
      <c r="B44" s="1345" t="s">
        <v>1006</v>
      </c>
      <c r="C44" s="1345"/>
      <c r="D44" s="1345"/>
      <c r="E44" s="996"/>
      <c r="F44" s="1033"/>
      <c r="G44" s="1000"/>
      <c r="H44" s="996"/>
      <c r="I44" s="1033"/>
      <c r="J44" s="1000"/>
      <c r="K44" s="996"/>
      <c r="L44" s="1033"/>
      <c r="M44" s="1000"/>
      <c r="N44" s="1028"/>
      <c r="O44" s="993" t="s">
        <v>1007</v>
      </c>
      <c r="P44" s="1002"/>
      <c r="Q44"/>
      <c r="R44" s="1003"/>
    </row>
    <row r="45" spans="1:38" s="893" customFormat="1">
      <c r="A45" s="1005" t="s">
        <v>1008</v>
      </c>
      <c r="B45" s="1346" t="s">
        <v>1009</v>
      </c>
      <c r="C45" s="1346"/>
      <c r="D45" s="1346"/>
      <c r="E45" s="996"/>
      <c r="F45" s="1033"/>
      <c r="G45" s="1000"/>
      <c r="H45" s="996"/>
      <c r="I45" s="1033"/>
      <c r="J45" s="1000"/>
      <c r="K45" s="996"/>
      <c r="L45" s="1033"/>
      <c r="M45" s="1000"/>
      <c r="N45" s="1028"/>
      <c r="O45" s="993" t="s">
        <v>1010</v>
      </c>
      <c r="P45" s="1002"/>
      <c r="Q45"/>
      <c r="R45" s="1003"/>
    </row>
    <row r="46" spans="1:38" s="893" customFormat="1">
      <c r="A46" s="1032" t="s">
        <v>1011</v>
      </c>
      <c r="B46" s="1346" t="s">
        <v>1012</v>
      </c>
      <c r="C46" s="1346"/>
      <c r="D46" s="1346"/>
      <c r="E46" s="996"/>
      <c r="F46" s="1033"/>
      <c r="G46" s="1000"/>
      <c r="H46" s="996"/>
      <c r="I46" s="1033"/>
      <c r="J46" s="1000"/>
      <c r="K46" s="996"/>
      <c r="L46" s="1033"/>
      <c r="M46" s="1000"/>
      <c r="N46" s="1035"/>
      <c r="O46" s="993" t="s">
        <v>1010</v>
      </c>
      <c r="P46" s="1036"/>
      <c r="Q46"/>
      <c r="R46" s="1037"/>
    </row>
    <row r="47" spans="1:38" s="893" customFormat="1">
      <c r="A47" s="1032">
        <v>1.2</v>
      </c>
      <c r="B47" s="1346" t="s">
        <v>1013</v>
      </c>
      <c r="C47" s="1346"/>
      <c r="D47" s="1346"/>
      <c r="E47" s="996"/>
      <c r="F47" s="1033">
        <v>0</v>
      </c>
      <c r="G47" s="1000"/>
      <c r="H47" s="996"/>
      <c r="I47" s="1033">
        <v>0</v>
      </c>
      <c r="J47" s="1000"/>
      <c r="K47" s="996"/>
      <c r="L47" s="1033">
        <v>0</v>
      </c>
      <c r="M47" s="1000"/>
      <c r="N47" s="1035"/>
      <c r="O47" s="993"/>
      <c r="P47" s="1036"/>
      <c r="Q47"/>
      <c r="R47" s="1037"/>
    </row>
    <row r="48" spans="1:38" s="893" customFormat="1">
      <c r="A48" s="1032">
        <v>1.3</v>
      </c>
      <c r="B48" s="1346" t="s">
        <v>1014</v>
      </c>
      <c r="C48" s="1346"/>
      <c r="D48" s="1346"/>
      <c r="E48" s="996"/>
      <c r="F48" s="1033">
        <v>0</v>
      </c>
      <c r="G48" s="1000"/>
      <c r="H48" s="996"/>
      <c r="I48" s="1033">
        <v>0</v>
      </c>
      <c r="J48" s="1000"/>
      <c r="K48" s="996"/>
      <c r="L48" s="1033">
        <v>0</v>
      </c>
      <c r="M48" s="1000"/>
      <c r="N48" s="1028"/>
      <c r="O48" s="993"/>
      <c r="P48" s="1002"/>
      <c r="Q48"/>
      <c r="R48" s="1003"/>
    </row>
    <row r="49" spans="1:18" s="893" customFormat="1">
      <c r="A49" s="1032">
        <v>1.4</v>
      </c>
      <c r="B49" s="1346" t="s">
        <v>1015</v>
      </c>
      <c r="C49" s="1346"/>
      <c r="D49" s="1346"/>
      <c r="E49" s="996"/>
      <c r="F49" s="1033">
        <v>0</v>
      </c>
      <c r="G49" s="1000"/>
      <c r="H49" s="996"/>
      <c r="I49" s="1033">
        <v>0</v>
      </c>
      <c r="J49" s="1000"/>
      <c r="K49" s="996"/>
      <c r="L49" s="1033">
        <v>0</v>
      </c>
      <c r="M49" s="1000"/>
      <c r="N49" s="1028"/>
      <c r="O49" s="993" t="s">
        <v>1016</v>
      </c>
      <c r="P49" s="1002"/>
      <c r="Q49"/>
      <c r="R49" s="1003"/>
    </row>
    <row r="50" spans="1:18" s="893" customFormat="1">
      <c r="A50" s="1032"/>
      <c r="E50" s="996"/>
      <c r="F50" s="1033"/>
      <c r="G50" s="1000"/>
      <c r="H50" s="996"/>
      <c r="I50" s="1033"/>
      <c r="J50" s="1000"/>
      <c r="K50" s="996"/>
      <c r="L50" s="1033"/>
      <c r="M50" s="1000"/>
      <c r="N50" s="1028"/>
      <c r="O50" s="993"/>
      <c r="P50" s="1002"/>
      <c r="Q50"/>
      <c r="R50" s="1003"/>
    </row>
    <row r="51" spans="1:18" s="893" customFormat="1" ht="26.4">
      <c r="A51" s="1030">
        <v>2</v>
      </c>
      <c r="B51" s="1344" t="s">
        <v>1017</v>
      </c>
      <c r="C51" s="1344"/>
      <c r="D51" s="1344"/>
      <c r="E51" s="996"/>
      <c r="F51" s="1033"/>
      <c r="G51" s="1000"/>
      <c r="H51" s="996"/>
      <c r="I51" s="1033"/>
      <c r="J51" s="1000"/>
      <c r="K51" s="996"/>
      <c r="L51" s="1033"/>
      <c r="M51" s="1000"/>
      <c r="N51" s="1028"/>
      <c r="O51" s="1031" t="s">
        <v>1018</v>
      </c>
      <c r="P51" s="1002"/>
      <c r="Q51"/>
      <c r="R51" s="1003"/>
    </row>
    <row r="52" spans="1:18" s="893" customFormat="1">
      <c r="A52" s="1032" t="s">
        <v>1019</v>
      </c>
      <c r="B52" s="1346" t="s">
        <v>991</v>
      </c>
      <c r="C52" s="1346"/>
      <c r="D52" s="1346"/>
      <c r="E52" s="996"/>
      <c r="F52" s="1033"/>
      <c r="G52" s="1000"/>
      <c r="H52" s="996"/>
      <c r="I52" s="1033"/>
      <c r="J52" s="1000"/>
      <c r="K52" s="996"/>
      <c r="L52" s="1033"/>
      <c r="M52" s="1000"/>
      <c r="N52" s="1028"/>
      <c r="O52" s="993" t="s">
        <v>992</v>
      </c>
      <c r="P52" s="1002"/>
      <c r="Q52"/>
      <c r="R52" s="1003"/>
    </row>
    <row r="53" spans="1:18" s="893" customFormat="1">
      <c r="A53" s="1032" t="s">
        <v>1020</v>
      </c>
      <c r="B53" s="1007" t="s">
        <v>1000</v>
      </c>
      <c r="C53" s="1007"/>
      <c r="D53" s="1007"/>
      <c r="E53" s="996"/>
      <c r="F53" s="1033"/>
      <c r="G53" s="1000"/>
      <c r="H53" s="996"/>
      <c r="I53" s="1033"/>
      <c r="J53" s="1000"/>
      <c r="K53" s="996"/>
      <c r="L53" s="1033"/>
      <c r="M53" s="1000"/>
      <c r="N53" s="1028"/>
      <c r="O53" s="993" t="s">
        <v>1001</v>
      </c>
      <c r="P53" s="1002"/>
      <c r="Q53"/>
      <c r="R53" s="1003"/>
    </row>
    <row r="54" spans="1:18" s="893" customFormat="1">
      <c r="A54" s="1032" t="s">
        <v>1021</v>
      </c>
      <c r="B54" s="1345" t="s">
        <v>1003</v>
      </c>
      <c r="C54" s="1345"/>
      <c r="D54" s="1034"/>
      <c r="E54" s="996"/>
      <c r="F54" s="1033"/>
      <c r="G54" s="1000"/>
      <c r="H54" s="996"/>
      <c r="I54" s="1033"/>
      <c r="J54" s="1000"/>
      <c r="K54" s="996"/>
      <c r="L54" s="1033"/>
      <c r="M54" s="1000"/>
      <c r="N54" s="1028"/>
      <c r="O54" s="993" t="s">
        <v>1004</v>
      </c>
      <c r="P54" s="1002"/>
      <c r="Q54"/>
      <c r="R54" s="1003"/>
    </row>
    <row r="55" spans="1:18" s="893" customFormat="1">
      <c r="A55" s="1032" t="s">
        <v>1022</v>
      </c>
      <c r="B55" s="1345" t="s">
        <v>1006</v>
      </c>
      <c r="C55" s="1345"/>
      <c r="D55" s="1345"/>
      <c r="E55" s="996"/>
      <c r="F55" s="1033"/>
      <c r="G55" s="1000"/>
      <c r="H55" s="996"/>
      <c r="I55" s="1033"/>
      <c r="J55" s="1000"/>
      <c r="K55" s="996"/>
      <c r="L55" s="1033"/>
      <c r="M55" s="1000"/>
      <c r="N55" s="1028"/>
      <c r="O55" s="993" t="s">
        <v>1007</v>
      </c>
      <c r="P55" s="1002"/>
      <c r="Q55"/>
      <c r="R55" s="1003"/>
    </row>
    <row r="56" spans="1:18" s="893" customFormat="1" ht="39.75" customHeight="1">
      <c r="A56" s="1005" t="s">
        <v>1023</v>
      </c>
      <c r="B56" s="1345" t="s">
        <v>1009</v>
      </c>
      <c r="C56" s="1345"/>
      <c r="D56" s="1351"/>
      <c r="E56" s="996"/>
      <c r="F56" s="1033"/>
      <c r="G56" s="1000"/>
      <c r="H56" s="996"/>
      <c r="I56" s="1033"/>
      <c r="J56" s="1000"/>
      <c r="K56" s="996"/>
      <c r="L56" s="1033"/>
      <c r="M56" s="1000"/>
      <c r="N56" s="1028"/>
      <c r="O56" s="993" t="s">
        <v>1010</v>
      </c>
      <c r="P56" s="1002"/>
      <c r="Q56"/>
      <c r="R56" s="1003"/>
    </row>
    <row r="57" spans="1:18" s="893" customFormat="1">
      <c r="A57" s="1032" t="s">
        <v>1024</v>
      </c>
      <c r="B57" s="1346" t="s">
        <v>1025</v>
      </c>
      <c r="C57" s="1346"/>
      <c r="D57" s="1346"/>
      <c r="E57" s="996"/>
      <c r="F57" s="1033"/>
      <c r="G57" s="1000"/>
      <c r="H57" s="996"/>
      <c r="I57" s="1033"/>
      <c r="J57" s="1000"/>
      <c r="K57" s="996"/>
      <c r="L57" s="1033"/>
      <c r="M57" s="1000"/>
      <c r="N57" s="1035"/>
      <c r="O57" s="993" t="s">
        <v>1010</v>
      </c>
      <c r="P57" s="1036"/>
      <c r="Q57"/>
      <c r="R57" s="1037"/>
    </row>
    <row r="58" spans="1:18" s="893" customFormat="1" ht="34.5" customHeight="1">
      <c r="A58" s="1032" t="s">
        <v>1026</v>
      </c>
      <c r="B58" s="1350" t="s">
        <v>1027</v>
      </c>
      <c r="C58" s="1350"/>
      <c r="D58" s="1007"/>
      <c r="E58" s="996"/>
      <c r="F58" s="1033"/>
      <c r="G58" s="1000"/>
      <c r="H58" s="996"/>
      <c r="I58" s="1033"/>
      <c r="J58" s="1000"/>
      <c r="K58" s="996"/>
      <c r="L58" s="1033"/>
      <c r="M58" s="1000"/>
      <c r="N58" s="1035"/>
      <c r="O58" s="993" t="s">
        <v>1010</v>
      </c>
      <c r="P58" s="1036"/>
      <c r="Q58"/>
      <c r="R58" s="1037"/>
    </row>
    <row r="59" spans="1:18" s="893" customFormat="1">
      <c r="A59" s="1032" t="s">
        <v>1028</v>
      </c>
      <c r="B59" s="1350" t="s">
        <v>1029</v>
      </c>
      <c r="C59" s="1350"/>
      <c r="D59" s="1007"/>
      <c r="E59" s="996"/>
      <c r="F59" s="1033"/>
      <c r="G59" s="1000"/>
      <c r="H59" s="996"/>
      <c r="I59" s="1033"/>
      <c r="J59" s="1000"/>
      <c r="K59" s="996"/>
      <c r="L59" s="1033"/>
      <c r="M59" s="1000"/>
      <c r="N59" s="1035"/>
      <c r="O59" s="993" t="s">
        <v>1030</v>
      </c>
      <c r="P59" s="1036"/>
      <c r="Q59"/>
      <c r="R59" s="1037"/>
    </row>
    <row r="60" spans="1:18" s="893" customFormat="1">
      <c r="A60" s="1032">
        <v>2.2000000000000002</v>
      </c>
      <c r="B60" s="1346" t="s">
        <v>1031</v>
      </c>
      <c r="C60" s="1346"/>
      <c r="D60" s="1346"/>
      <c r="E60" s="996"/>
      <c r="F60" s="1033">
        <v>0</v>
      </c>
      <c r="G60" s="1000"/>
      <c r="H60" s="996"/>
      <c r="I60" s="1033">
        <v>0</v>
      </c>
      <c r="J60" s="1000"/>
      <c r="K60" s="996"/>
      <c r="L60" s="1033">
        <v>0</v>
      </c>
      <c r="M60" s="1000"/>
      <c r="N60" s="1035"/>
      <c r="O60" s="993"/>
      <c r="P60" s="1002"/>
      <c r="Q60"/>
      <c r="R60" s="1003"/>
    </row>
    <row r="61" spans="1:18" s="893" customFormat="1">
      <c r="A61" s="1032">
        <v>2.2999999999999998</v>
      </c>
      <c r="B61" s="1346" t="s">
        <v>1032</v>
      </c>
      <c r="C61" s="1346"/>
      <c r="D61" s="1346"/>
      <c r="E61" s="996"/>
      <c r="F61" s="1033">
        <v>0</v>
      </c>
      <c r="G61" s="1000"/>
      <c r="H61" s="996"/>
      <c r="I61" s="1033">
        <v>0</v>
      </c>
      <c r="J61" s="1000"/>
      <c r="K61" s="996"/>
      <c r="L61" s="1033">
        <v>0</v>
      </c>
      <c r="M61" s="1000"/>
      <c r="N61" s="1028"/>
      <c r="O61" s="993"/>
      <c r="P61" s="1002"/>
      <c r="Q61"/>
      <c r="R61" s="1003"/>
    </row>
    <row r="62" spans="1:18" s="893" customFormat="1">
      <c r="A62" s="1032">
        <v>2.4</v>
      </c>
      <c r="B62" s="1346" t="s">
        <v>1033</v>
      </c>
      <c r="C62" s="1346"/>
      <c r="D62" s="1346"/>
      <c r="E62" s="996"/>
      <c r="F62" s="1033">
        <v>0</v>
      </c>
      <c r="G62" s="1000"/>
      <c r="H62" s="996"/>
      <c r="I62" s="1033">
        <v>0</v>
      </c>
      <c r="J62" s="1000"/>
      <c r="K62" s="996"/>
      <c r="L62" s="1033">
        <v>0</v>
      </c>
      <c r="M62" s="1000"/>
      <c r="N62" s="1028"/>
      <c r="O62" s="993" t="s">
        <v>1016</v>
      </c>
      <c r="P62" s="1002"/>
      <c r="Q62"/>
      <c r="R62" s="1003"/>
    </row>
    <row r="63" spans="1:18" s="893" customFormat="1">
      <c r="A63" s="1005"/>
      <c r="B63" s="1346"/>
      <c r="C63" s="1346"/>
      <c r="D63" s="1346"/>
      <c r="E63" s="996"/>
      <c r="F63" s="1033"/>
      <c r="G63" s="1000"/>
      <c r="H63" s="996"/>
      <c r="I63" s="1033"/>
      <c r="J63" s="1000"/>
      <c r="K63" s="996"/>
      <c r="L63" s="1033"/>
      <c r="M63" s="1000"/>
      <c r="N63" s="1028"/>
      <c r="O63" s="993"/>
      <c r="P63" s="1002"/>
      <c r="Q63"/>
      <c r="R63" s="1003"/>
    </row>
    <row r="64" spans="1:18" s="893" customFormat="1" ht="26.4">
      <c r="A64" s="1030">
        <v>3</v>
      </c>
      <c r="B64" s="1344" t="s">
        <v>1034</v>
      </c>
      <c r="C64" s="1344"/>
      <c r="D64" s="1352"/>
      <c r="E64" s="996"/>
      <c r="F64" s="1033"/>
      <c r="G64" s="1000"/>
      <c r="H64" s="996"/>
      <c r="I64" s="1033"/>
      <c r="J64" s="1000"/>
      <c r="K64" s="996"/>
      <c r="L64" s="1033"/>
      <c r="M64" s="1000"/>
      <c r="N64" s="1028"/>
      <c r="O64" s="1031" t="s">
        <v>1035</v>
      </c>
      <c r="P64" s="1002"/>
      <c r="Q64"/>
      <c r="R64" s="1003"/>
    </row>
    <row r="65" spans="1:20" s="893" customFormat="1">
      <c r="A65" s="1032">
        <v>3.1</v>
      </c>
      <c r="B65" s="1346" t="s">
        <v>1036</v>
      </c>
      <c r="C65" s="1346"/>
      <c r="D65" s="1346"/>
      <c r="E65" s="996"/>
      <c r="F65" s="1033"/>
      <c r="G65" s="1000"/>
      <c r="H65" s="996"/>
      <c r="I65" s="1033"/>
      <c r="J65" s="1000"/>
      <c r="K65" s="996"/>
      <c r="L65" s="1033"/>
      <c r="M65" s="1000"/>
      <c r="N65" s="1028"/>
      <c r="O65" s="993" t="s">
        <v>1037</v>
      </c>
      <c r="P65" s="1002"/>
      <c r="Q65"/>
      <c r="R65" s="1003"/>
    </row>
    <row r="66" spans="1:20" s="893" customFormat="1">
      <c r="A66" s="1032">
        <v>3.2</v>
      </c>
      <c r="B66" s="1346" t="s">
        <v>1038</v>
      </c>
      <c r="C66" s="1346"/>
      <c r="D66" s="1346"/>
      <c r="E66" s="996"/>
      <c r="F66" s="1033">
        <v>0</v>
      </c>
      <c r="G66" s="1000"/>
      <c r="H66" s="996"/>
      <c r="I66" s="1033">
        <v>0</v>
      </c>
      <c r="J66" s="1000"/>
      <c r="K66" s="996"/>
      <c r="L66" s="1033">
        <v>0</v>
      </c>
      <c r="M66" s="1000"/>
      <c r="N66" s="1028"/>
      <c r="O66" s="993"/>
      <c r="P66" s="1002"/>
      <c r="Q66"/>
      <c r="R66" s="1003"/>
    </row>
    <row r="67" spans="1:20" s="893" customFormat="1">
      <c r="A67" s="1032">
        <v>3.3</v>
      </c>
      <c r="B67" s="1346" t="s">
        <v>1039</v>
      </c>
      <c r="C67" s="1346"/>
      <c r="D67" s="1346"/>
      <c r="E67" s="996"/>
      <c r="F67" s="1033">
        <v>0</v>
      </c>
      <c r="G67" s="1000"/>
      <c r="H67" s="996"/>
      <c r="I67" s="1033">
        <v>0</v>
      </c>
      <c r="J67" s="1000"/>
      <c r="K67" s="996"/>
      <c r="L67" s="1033">
        <v>0</v>
      </c>
      <c r="M67" s="1000"/>
      <c r="N67" s="1028"/>
      <c r="O67" s="993"/>
      <c r="P67" s="1002"/>
      <c r="Q67"/>
      <c r="R67" s="1003"/>
    </row>
    <row r="68" spans="1:20" s="893" customFormat="1">
      <c r="A68" s="1032"/>
      <c r="B68" s="1007"/>
      <c r="C68" s="1007"/>
      <c r="D68" s="1007"/>
      <c r="E68" s="996"/>
      <c r="F68" s="1033"/>
      <c r="G68" s="1000"/>
      <c r="H68" s="996"/>
      <c r="I68" s="1033"/>
      <c r="J68" s="1000"/>
      <c r="K68" s="996"/>
      <c r="L68" s="1033"/>
      <c r="M68" s="1000"/>
      <c r="N68" s="1028"/>
      <c r="O68" s="993"/>
      <c r="P68" s="1002"/>
      <c r="Q68"/>
      <c r="R68" s="1003"/>
    </row>
    <row r="69" spans="1:20" s="893" customFormat="1" ht="26.4">
      <c r="A69" s="1030">
        <v>4</v>
      </c>
      <c r="B69" s="1344" t="s">
        <v>1040</v>
      </c>
      <c r="C69" s="1344"/>
      <c r="D69" s="1352"/>
      <c r="E69" s="996"/>
      <c r="F69" s="1033"/>
      <c r="G69" s="1000"/>
      <c r="H69" s="996"/>
      <c r="I69" s="1033"/>
      <c r="J69" s="1000"/>
      <c r="K69" s="996"/>
      <c r="L69" s="1033"/>
      <c r="M69" s="1000"/>
      <c r="N69" s="1028"/>
      <c r="O69" s="993" t="s">
        <v>1041</v>
      </c>
      <c r="P69" s="1002"/>
      <c r="Q69"/>
      <c r="R69" s="1003"/>
    </row>
    <row r="70" spans="1:20" s="893" customFormat="1">
      <c r="A70" s="1032">
        <v>4.0999999999999996</v>
      </c>
      <c r="B70" s="1007" t="s">
        <v>1042</v>
      </c>
      <c r="C70" s="1038"/>
      <c r="D70" s="1038"/>
      <c r="E70" s="996"/>
      <c r="F70" s="1033"/>
      <c r="G70" s="1000"/>
      <c r="H70" s="996"/>
      <c r="I70" s="1033"/>
      <c r="J70" s="1000"/>
      <c r="K70" s="996"/>
      <c r="L70" s="1033"/>
      <c r="M70" s="1000"/>
      <c r="N70" s="1028"/>
      <c r="O70" s="993"/>
      <c r="P70" s="1002"/>
      <c r="Q70"/>
      <c r="R70" s="1003"/>
    </row>
    <row r="71" spans="1:20" s="893" customFormat="1">
      <c r="A71" s="1032">
        <v>4.2</v>
      </c>
      <c r="B71" s="1346" t="s">
        <v>1043</v>
      </c>
      <c r="C71" s="1346"/>
      <c r="D71" s="1346"/>
      <c r="E71" s="996"/>
      <c r="F71" s="1033">
        <v>0</v>
      </c>
      <c r="G71" s="1000"/>
      <c r="H71" s="996"/>
      <c r="I71" s="1033">
        <v>0</v>
      </c>
      <c r="J71" s="1000"/>
      <c r="K71" s="996"/>
      <c r="L71" s="1033">
        <v>0</v>
      </c>
      <c r="M71" s="1000"/>
      <c r="N71" s="1028"/>
      <c r="O71" s="993"/>
      <c r="P71" s="1002"/>
      <c r="Q71"/>
      <c r="R71" s="1003"/>
    </row>
    <row r="72" spans="1:20" s="893" customFormat="1">
      <c r="A72" s="1032">
        <v>4.3</v>
      </c>
      <c r="B72" s="1346" t="s">
        <v>1044</v>
      </c>
      <c r="C72" s="1346"/>
      <c r="D72" s="1346"/>
      <c r="E72" s="996"/>
      <c r="F72" s="1033">
        <v>0</v>
      </c>
      <c r="G72" s="1000"/>
      <c r="H72" s="996"/>
      <c r="I72" s="1033">
        <v>0</v>
      </c>
      <c r="J72" s="1000"/>
      <c r="K72" s="996"/>
      <c r="L72" s="1033">
        <v>0</v>
      </c>
      <c r="M72" s="1000"/>
      <c r="N72" s="1028"/>
      <c r="O72" s="993"/>
      <c r="P72" s="1002"/>
      <c r="Q72"/>
      <c r="R72" s="1003"/>
    </row>
    <row r="73" spans="1:20" s="893" customFormat="1">
      <c r="A73" s="1032"/>
      <c r="B73" s="1007"/>
      <c r="C73" s="1007"/>
      <c r="D73" s="1007"/>
      <c r="E73" s="996"/>
      <c r="F73" s="1033"/>
      <c r="G73" s="1000"/>
      <c r="H73" s="996"/>
      <c r="I73" s="1033"/>
      <c r="J73" s="1000"/>
      <c r="K73" s="996"/>
      <c r="L73" s="1033"/>
      <c r="M73" s="1000"/>
      <c r="N73" s="1028"/>
      <c r="O73" s="993"/>
      <c r="P73" s="1002"/>
      <c r="Q73"/>
      <c r="R73" s="1003"/>
    </row>
    <row r="74" spans="1:20" s="893" customFormat="1">
      <c r="A74" s="1030">
        <v>5</v>
      </c>
      <c r="B74" s="1344" t="s">
        <v>1045</v>
      </c>
      <c r="C74" s="1344"/>
      <c r="D74" s="1352"/>
      <c r="E74" s="996"/>
      <c r="F74" s="1033"/>
      <c r="G74" s="1000"/>
      <c r="H74" s="996"/>
      <c r="I74" s="1033"/>
      <c r="J74" s="1000"/>
      <c r="K74" s="996"/>
      <c r="L74" s="1033"/>
      <c r="M74" s="1000"/>
      <c r="N74" s="1028"/>
      <c r="O74" s="1031"/>
      <c r="P74" s="1002"/>
      <c r="Q74"/>
      <c r="R74" s="1003"/>
    </row>
    <row r="75" spans="1:20" s="893" customFormat="1">
      <c r="A75" s="1032">
        <v>5.0999999999999996</v>
      </c>
      <c r="B75" s="1007" t="s">
        <v>1046</v>
      </c>
      <c r="C75" s="1007"/>
      <c r="D75" s="1007"/>
      <c r="E75" s="996"/>
      <c r="F75" s="1033">
        <v>0</v>
      </c>
      <c r="G75" s="1000"/>
      <c r="H75" s="996"/>
      <c r="I75" s="1033">
        <v>0</v>
      </c>
      <c r="J75" s="1000"/>
      <c r="K75" s="996"/>
      <c r="L75" s="1033">
        <v>0</v>
      </c>
      <c r="M75" s="1000"/>
      <c r="N75" s="1028"/>
      <c r="O75" s="993"/>
      <c r="P75" s="1002"/>
      <c r="Q75"/>
      <c r="R75" s="1003"/>
    </row>
    <row r="76" spans="1:20" s="893" customFormat="1">
      <c r="A76" s="1032">
        <v>5.2</v>
      </c>
      <c r="B76" s="1343" t="s">
        <v>1047</v>
      </c>
      <c r="C76" s="1343"/>
      <c r="D76" s="1007"/>
      <c r="E76" s="996"/>
      <c r="F76" s="1033"/>
      <c r="G76" s="1000"/>
      <c r="H76" s="996"/>
      <c r="I76" s="1033"/>
      <c r="J76" s="1000"/>
      <c r="K76" s="996"/>
      <c r="L76" s="1033"/>
      <c r="M76" s="1000"/>
      <c r="N76" s="1028"/>
      <c r="O76" s="1039" t="s">
        <v>1048</v>
      </c>
      <c r="P76" s="1002"/>
      <c r="Q76"/>
      <c r="R76" s="1003"/>
    </row>
    <row r="77" spans="1:20" s="893" customFormat="1">
      <c r="A77" s="1032" t="s">
        <v>830</v>
      </c>
      <c r="B77" s="1007" t="s">
        <v>1049</v>
      </c>
      <c r="C77" s="1007"/>
      <c r="D77" s="1007"/>
      <c r="E77" s="996"/>
      <c r="F77" s="1033"/>
      <c r="G77" s="1000"/>
      <c r="H77" s="996"/>
      <c r="I77" s="1033"/>
      <c r="J77" s="1000"/>
      <c r="K77" s="996"/>
      <c r="L77" s="1033"/>
      <c r="M77" s="1000"/>
      <c r="N77" s="1028"/>
      <c r="O77" s="993" t="s">
        <v>1050</v>
      </c>
      <c r="P77" s="1002"/>
      <c r="Q77"/>
      <c r="R77" s="1003"/>
    </row>
    <row r="78" spans="1:20" s="893" customFormat="1">
      <c r="A78" s="1032">
        <v>5.3</v>
      </c>
      <c r="B78" s="1007" t="s">
        <v>1051</v>
      </c>
      <c r="C78" s="1007"/>
      <c r="D78" s="1007"/>
      <c r="E78" s="1040"/>
      <c r="F78" s="1041"/>
      <c r="G78" s="1041"/>
      <c r="H78" s="1040"/>
      <c r="I78" s="1041"/>
      <c r="J78" s="1041"/>
      <c r="K78" s="1040"/>
      <c r="L78" s="1041"/>
      <c r="M78" s="1041"/>
      <c r="N78" s="1028"/>
      <c r="O78" s="993"/>
      <c r="P78" s="1002"/>
      <c r="Q78"/>
      <c r="R78" s="1003"/>
    </row>
    <row r="79" spans="1:20" s="1019" customFormat="1">
      <c r="A79" s="1042"/>
      <c r="B79" s="1353"/>
      <c r="C79" s="1353"/>
      <c r="D79" s="1353"/>
      <c r="E79" s="1043"/>
      <c r="F79" s="1044"/>
      <c r="G79" s="1044"/>
      <c r="H79" s="1043"/>
      <c r="I79" s="1044"/>
      <c r="J79" s="1044"/>
      <c r="K79" s="1043"/>
      <c r="L79" s="1044"/>
      <c r="M79" s="1044"/>
      <c r="N79" s="1045"/>
      <c r="O79" s="1020"/>
      <c r="P79" s="1046"/>
      <c r="Q79"/>
      <c r="R79" s="1047"/>
    </row>
    <row r="80" spans="1:20" s="893" customFormat="1">
      <c r="A80" s="1032"/>
      <c r="B80" s="1007"/>
      <c r="C80" s="1007"/>
      <c r="D80" s="1007"/>
      <c r="E80" s="1007"/>
      <c r="F80" s="1007"/>
      <c r="G80" s="1007"/>
      <c r="H80" s="1007"/>
      <c r="I80" s="1007"/>
      <c r="J80" s="1007"/>
      <c r="K80" s="1007"/>
      <c r="L80" s="1007"/>
      <c r="M80" s="1007"/>
      <c r="N80" s="1007"/>
      <c r="O80" s="1007"/>
      <c r="P80" s="1048"/>
      <c r="Q80"/>
      <c r="R80" s="1007"/>
      <c r="S80" s="1007"/>
      <c r="T80" s="1007"/>
    </row>
    <row r="81" spans="1:30" s="1049" customFormat="1">
      <c r="A81" s="1021"/>
      <c r="B81" s="1022" t="s">
        <v>1052</v>
      </c>
      <c r="P81" s="1050"/>
      <c r="Q81"/>
    </row>
    <row r="82" spans="1:30">
      <c r="A82" s="1051"/>
      <c r="B82" s="973"/>
      <c r="C82" s="973"/>
      <c r="D82" s="973"/>
      <c r="E82" s="983"/>
      <c r="H82" s="983"/>
      <c r="K82" s="983"/>
      <c r="N82" s="972"/>
      <c r="P82" s="1052"/>
      <c r="R82" s="1053"/>
    </row>
    <row r="83" spans="1:30">
      <c r="A83" s="1051">
        <v>1</v>
      </c>
      <c r="B83" s="973" t="s">
        <v>1053</v>
      </c>
      <c r="C83" s="973"/>
      <c r="D83" s="973"/>
      <c r="E83" s="983"/>
      <c r="H83" s="983"/>
      <c r="K83" s="983"/>
      <c r="N83" s="972"/>
      <c r="P83" s="1052"/>
      <c r="R83" s="1053"/>
    </row>
    <row r="84" spans="1:30">
      <c r="A84" s="1051">
        <v>1.1000000000000001</v>
      </c>
      <c r="B84" s="1346" t="s">
        <v>1054</v>
      </c>
      <c r="C84" s="1346"/>
      <c r="D84" s="1354"/>
      <c r="E84" s="983"/>
      <c r="H84" s="983"/>
      <c r="K84" s="983"/>
      <c r="N84" s="972"/>
      <c r="P84" s="1052"/>
      <c r="R84" s="1053"/>
    </row>
    <row r="85" spans="1:30">
      <c r="A85" s="988" t="s">
        <v>990</v>
      </c>
      <c r="B85" s="1346" t="s">
        <v>1055</v>
      </c>
      <c r="C85" s="1346"/>
      <c r="D85" s="1354"/>
      <c r="E85" s="983"/>
      <c r="H85" s="983"/>
      <c r="K85" s="983"/>
      <c r="N85" s="972"/>
      <c r="P85" s="1052"/>
      <c r="R85" s="1053"/>
    </row>
    <row r="86" spans="1:30" ht="15" customHeight="1">
      <c r="A86" s="988" t="s">
        <v>993</v>
      </c>
      <c r="B86" s="1345" t="s">
        <v>1056</v>
      </c>
      <c r="C86" s="1345"/>
      <c r="D86" s="1351"/>
      <c r="E86" s="983"/>
      <c r="F86" s="1054"/>
      <c r="H86" s="983"/>
      <c r="I86" s="1054"/>
      <c r="K86" s="983"/>
      <c r="L86" s="1054"/>
      <c r="N86" s="972"/>
      <c r="O86" s="993" t="s">
        <v>1057</v>
      </c>
      <c r="P86" s="1052"/>
      <c r="R86" s="1053"/>
    </row>
    <row r="87" spans="1:30" ht="15" customHeight="1">
      <c r="A87" s="988" t="s">
        <v>999</v>
      </c>
      <c r="B87" s="1345" t="s">
        <v>1058</v>
      </c>
      <c r="C87" s="1345"/>
      <c r="D87" s="1351"/>
      <c r="E87" s="983"/>
      <c r="H87" s="983"/>
      <c r="K87" s="983"/>
      <c r="N87" s="972"/>
      <c r="P87" s="1052"/>
      <c r="R87" s="1053"/>
    </row>
    <row r="88" spans="1:30" s="1055" customFormat="1">
      <c r="A88" s="1051"/>
      <c r="B88" s="973"/>
      <c r="C88" s="973"/>
      <c r="D88" s="973"/>
      <c r="E88" s="983"/>
      <c r="F88" s="974"/>
      <c r="G88" s="974"/>
      <c r="H88" s="983"/>
      <c r="I88" s="974"/>
      <c r="J88" s="974"/>
      <c r="K88" s="983"/>
      <c r="L88" s="974"/>
      <c r="M88" s="974"/>
      <c r="N88" s="972"/>
      <c r="O88" s="987"/>
      <c r="P88" s="1052"/>
      <c r="Q88"/>
      <c r="R88" s="1053"/>
      <c r="S88" s="640"/>
      <c r="T88" s="640"/>
      <c r="U88" s="640"/>
      <c r="V88" s="640"/>
      <c r="W88" s="640"/>
      <c r="X88" s="640"/>
      <c r="Y88" s="640"/>
      <c r="Z88" s="640"/>
      <c r="AA88" s="640"/>
      <c r="AB88" s="640"/>
      <c r="AC88" s="640"/>
      <c r="AD88" s="640"/>
    </row>
    <row r="89" spans="1:30" s="1055" customFormat="1">
      <c r="A89" s="1051">
        <v>2</v>
      </c>
      <c r="B89" s="1346" t="s">
        <v>1059</v>
      </c>
      <c r="C89" s="1346"/>
      <c r="D89" s="1354"/>
      <c r="E89" s="983"/>
      <c r="F89" s="974"/>
      <c r="G89" s="974"/>
      <c r="H89" s="983"/>
      <c r="I89" s="974"/>
      <c r="J89" s="974"/>
      <c r="K89" s="983"/>
      <c r="L89" s="974"/>
      <c r="M89" s="974"/>
      <c r="N89" s="972"/>
      <c r="O89" s="987"/>
      <c r="P89" s="1052"/>
      <c r="Q89"/>
      <c r="R89" s="1053"/>
      <c r="S89" s="640"/>
      <c r="T89" s="640"/>
      <c r="U89" s="640"/>
      <c r="V89" s="640"/>
      <c r="W89" s="640"/>
      <c r="X89" s="640"/>
      <c r="Y89" s="640"/>
      <c r="Z89" s="640"/>
      <c r="AA89" s="640"/>
      <c r="AB89" s="640"/>
      <c r="AC89" s="640"/>
      <c r="AD89" s="640"/>
    </row>
    <row r="90" spans="1:30" s="893" customFormat="1" ht="26.4">
      <c r="A90" s="1005">
        <v>2.1</v>
      </c>
      <c r="B90" s="1346" t="s">
        <v>1060</v>
      </c>
      <c r="C90" s="1346"/>
      <c r="D90" s="1354"/>
      <c r="E90" s="996"/>
      <c r="F90" s="1000"/>
      <c r="G90" s="1000"/>
      <c r="H90" s="996"/>
      <c r="I90" s="1000"/>
      <c r="J90" s="1000"/>
      <c r="K90" s="996"/>
      <c r="L90" s="1000"/>
      <c r="M90" s="1000"/>
      <c r="N90" s="1028"/>
      <c r="O90" s="993" t="s">
        <v>1061</v>
      </c>
      <c r="P90" s="1002"/>
      <c r="Q90"/>
      <c r="R90" s="1003"/>
    </row>
    <row r="91" spans="1:30" s="1055" customFormat="1">
      <c r="A91" s="1051"/>
      <c r="B91" s="973"/>
      <c r="C91" s="973"/>
      <c r="D91" s="973"/>
      <c r="E91" s="983"/>
      <c r="F91" s="974"/>
      <c r="G91" s="974"/>
      <c r="H91" s="983"/>
      <c r="I91" s="974"/>
      <c r="J91" s="974"/>
      <c r="K91" s="983"/>
      <c r="L91" s="974"/>
      <c r="M91" s="974"/>
      <c r="N91" s="972"/>
      <c r="O91" s="987"/>
      <c r="P91" s="1052"/>
      <c r="Q91"/>
      <c r="R91" s="1053"/>
      <c r="S91" s="640"/>
      <c r="T91" s="640"/>
      <c r="U91" s="640"/>
      <c r="V91" s="640"/>
      <c r="W91" s="640"/>
      <c r="X91" s="640"/>
      <c r="Y91" s="640"/>
      <c r="Z91" s="640"/>
      <c r="AA91" s="640"/>
      <c r="AB91" s="640"/>
      <c r="AC91" s="640"/>
      <c r="AD91" s="640"/>
    </row>
    <row r="92" spans="1:30" s="1055" customFormat="1">
      <c r="A92" s="1051">
        <v>3</v>
      </c>
      <c r="B92" s="1346" t="s">
        <v>1062</v>
      </c>
      <c r="C92" s="1346"/>
      <c r="D92" s="1354"/>
      <c r="E92" s="983"/>
      <c r="F92" s="974"/>
      <c r="G92" s="974"/>
      <c r="H92" s="983"/>
      <c r="I92" s="974"/>
      <c r="J92" s="974"/>
      <c r="K92" s="983"/>
      <c r="L92" s="974"/>
      <c r="M92" s="974"/>
      <c r="N92" s="972"/>
      <c r="O92" s="987"/>
      <c r="P92" s="1052"/>
      <c r="Q92"/>
      <c r="R92" s="1053"/>
      <c r="S92" s="640"/>
      <c r="T92" s="640"/>
      <c r="U92" s="640"/>
      <c r="V92" s="640"/>
      <c r="W92" s="640"/>
      <c r="X92" s="640"/>
      <c r="Y92" s="640"/>
      <c r="Z92" s="640"/>
      <c r="AA92" s="640"/>
      <c r="AB92" s="640"/>
      <c r="AC92" s="640"/>
      <c r="AD92" s="640"/>
    </row>
    <row r="93" spans="1:30" s="1055" customFormat="1" ht="52.8">
      <c r="A93" s="1051" t="s">
        <v>1063</v>
      </c>
      <c r="B93" s="1341" t="s">
        <v>1064</v>
      </c>
      <c r="C93" s="1341"/>
      <c r="D93" s="1355"/>
      <c r="E93" s="983"/>
      <c r="F93" s="974"/>
      <c r="G93" s="974"/>
      <c r="H93" s="983"/>
      <c r="I93" s="974"/>
      <c r="J93" s="974"/>
      <c r="K93" s="983"/>
      <c r="L93" s="974"/>
      <c r="M93" s="974"/>
      <c r="N93" s="972"/>
      <c r="O93" s="993" t="s">
        <v>1065</v>
      </c>
      <c r="P93" s="1052"/>
      <c r="Q93"/>
      <c r="R93" s="1053"/>
      <c r="S93" s="640"/>
      <c r="T93" s="640"/>
      <c r="U93" s="640"/>
      <c r="V93" s="640"/>
      <c r="W93" s="640"/>
      <c r="X93" s="640"/>
      <c r="Y93" s="640"/>
      <c r="Z93" s="640"/>
      <c r="AA93" s="640"/>
      <c r="AB93" s="640"/>
      <c r="AC93" s="640"/>
      <c r="AD93" s="640"/>
    </row>
    <row r="94" spans="1:30" s="1055" customFormat="1">
      <c r="A94" s="988" t="s">
        <v>1066</v>
      </c>
      <c r="B94" s="973" t="s">
        <v>1067</v>
      </c>
      <c r="C94" s="973"/>
      <c r="D94" s="973"/>
      <c r="E94" s="983"/>
      <c r="F94" s="974"/>
      <c r="G94" s="974"/>
      <c r="H94" s="983"/>
      <c r="I94" s="974"/>
      <c r="J94" s="974"/>
      <c r="K94" s="983"/>
      <c r="L94" s="974"/>
      <c r="M94" s="974"/>
      <c r="N94" s="972"/>
      <c r="O94" s="987"/>
      <c r="P94" s="1052"/>
      <c r="Q94"/>
      <c r="R94" s="1053"/>
      <c r="S94" s="640"/>
      <c r="T94" s="640"/>
      <c r="U94" s="640"/>
      <c r="V94" s="640"/>
      <c r="W94" s="640"/>
      <c r="X94" s="640"/>
      <c r="Y94" s="640"/>
      <c r="Z94" s="640"/>
      <c r="AA94" s="640"/>
      <c r="AB94" s="640"/>
      <c r="AC94" s="640"/>
      <c r="AD94" s="640"/>
    </row>
    <row r="95" spans="1:30" s="1055" customFormat="1">
      <c r="A95" s="988" t="s">
        <v>1068</v>
      </c>
      <c r="B95" s="973" t="s">
        <v>1069</v>
      </c>
      <c r="C95" s="973"/>
      <c r="D95" s="973"/>
      <c r="E95" s="983"/>
      <c r="F95" s="974"/>
      <c r="G95" s="974"/>
      <c r="H95" s="983"/>
      <c r="I95" s="974"/>
      <c r="J95" s="974"/>
      <c r="K95" s="983"/>
      <c r="L95" s="974"/>
      <c r="M95" s="974"/>
      <c r="N95" s="972"/>
      <c r="O95" s="987"/>
      <c r="P95" s="1052"/>
      <c r="Q95"/>
      <c r="R95" s="1053"/>
      <c r="S95" s="640"/>
      <c r="T95" s="640"/>
      <c r="U95" s="640"/>
      <c r="V95" s="640"/>
      <c r="W95" s="640"/>
      <c r="X95" s="640"/>
      <c r="Y95" s="640"/>
      <c r="Z95" s="640"/>
      <c r="AA95" s="640"/>
      <c r="AB95" s="640"/>
      <c r="AC95" s="640"/>
      <c r="AD95" s="640"/>
    </row>
    <row r="96" spans="1:30" s="1064" customFormat="1">
      <c r="A96" s="1056"/>
      <c r="B96" s="1057"/>
      <c r="C96" s="1057"/>
      <c r="D96" s="1057"/>
      <c r="E96" s="1058"/>
      <c r="F96" s="1059"/>
      <c r="G96" s="1059"/>
      <c r="H96" s="1058"/>
      <c r="I96" s="1059"/>
      <c r="J96" s="1059"/>
      <c r="K96" s="1058"/>
      <c r="L96" s="1059"/>
      <c r="M96" s="1059"/>
      <c r="N96" s="1060"/>
      <c r="O96" s="1061"/>
      <c r="P96" s="1062"/>
      <c r="Q96"/>
      <c r="R96" s="1063"/>
      <c r="S96" s="407"/>
      <c r="T96" s="407"/>
      <c r="U96" s="407"/>
      <c r="V96" s="407"/>
      <c r="W96" s="407"/>
      <c r="X96" s="407"/>
      <c r="Y96" s="407"/>
      <c r="Z96" s="407"/>
      <c r="AA96" s="407"/>
      <c r="AB96" s="407"/>
      <c r="AC96" s="407"/>
      <c r="AD96" s="407"/>
    </row>
    <row r="97" spans="1:30">
      <c r="A97" s="988"/>
      <c r="B97" s="973"/>
      <c r="C97" s="973"/>
      <c r="D97" s="973"/>
      <c r="N97" s="973"/>
      <c r="P97" s="975"/>
    </row>
    <row r="98" spans="1:30" s="863" customFormat="1">
      <c r="A98" s="1065"/>
      <c r="B98" s="287" t="s">
        <v>911</v>
      </c>
      <c r="O98" s="862"/>
      <c r="P98" s="1066"/>
      <c r="Q98"/>
    </row>
    <row r="99" spans="1:30" s="893" customFormat="1">
      <c r="A99" s="1067"/>
      <c r="D99" s="894"/>
      <c r="E99" s="1068"/>
      <c r="F99" s="1068"/>
      <c r="G99" s="1069"/>
      <c r="H99" s="1068"/>
      <c r="I99" s="1068"/>
      <c r="J99" s="1069"/>
      <c r="K99" s="1068"/>
      <c r="L99" s="1068"/>
      <c r="M99" s="1069"/>
      <c r="O99" s="870"/>
      <c r="P99" s="894"/>
      <c r="Q99"/>
    </row>
    <row r="100" spans="1:30" s="893" customFormat="1">
      <c r="A100" s="1067">
        <v>1.1000000000000001</v>
      </c>
      <c r="B100" s="891" t="s">
        <v>913</v>
      </c>
      <c r="D100" s="894"/>
      <c r="E100" s="1068"/>
      <c r="F100" s="909"/>
      <c r="G100" s="910"/>
      <c r="H100" s="868"/>
      <c r="I100" s="909"/>
      <c r="J100" s="910"/>
      <c r="K100" s="875"/>
      <c r="L100" s="909"/>
      <c r="M100" s="1069"/>
      <c r="O100" s="1338" t="s">
        <v>1070</v>
      </c>
      <c r="P100" s="894"/>
      <c r="Q100"/>
    </row>
    <row r="101" spans="1:30" s="893" customFormat="1">
      <c r="A101" s="1067">
        <v>1.2</v>
      </c>
      <c r="B101" s="891" t="s">
        <v>915</v>
      </c>
      <c r="D101" s="894"/>
      <c r="E101" s="1068"/>
      <c r="F101" s="912"/>
      <c r="G101" s="913"/>
      <c r="H101" s="909"/>
      <c r="I101" s="912"/>
      <c r="J101" s="913"/>
      <c r="K101" s="873"/>
      <c r="L101" s="914"/>
      <c r="M101" s="1069"/>
      <c r="O101" s="1338"/>
      <c r="P101" s="894"/>
      <c r="Q101"/>
    </row>
    <row r="102" spans="1:30" s="893" customFormat="1">
      <c r="A102" s="1067">
        <v>1.3</v>
      </c>
      <c r="B102" s="891" t="s">
        <v>916</v>
      </c>
      <c r="D102" s="894"/>
      <c r="E102" s="1068"/>
      <c r="F102" s="912"/>
      <c r="G102" s="910"/>
      <c r="H102" s="868"/>
      <c r="I102" s="912"/>
      <c r="J102" s="910"/>
      <c r="K102" s="875"/>
      <c r="L102" s="914"/>
      <c r="M102" s="1069"/>
      <c r="O102" s="1338"/>
      <c r="P102" s="894"/>
      <c r="Q102"/>
    </row>
    <row r="103" spans="1:30" s="893" customFormat="1">
      <c r="A103" s="1067">
        <v>2.1</v>
      </c>
      <c r="B103" s="891" t="s">
        <v>917</v>
      </c>
      <c r="D103" s="894"/>
      <c r="E103" s="1068"/>
      <c r="F103" s="909"/>
      <c r="G103" s="913"/>
      <c r="H103" s="909"/>
      <c r="I103" s="909"/>
      <c r="J103" s="913"/>
      <c r="K103" s="873"/>
      <c r="L103" s="873"/>
      <c r="M103" s="1069"/>
      <c r="O103" s="1338"/>
      <c r="P103" s="894"/>
      <c r="Q103"/>
    </row>
    <row r="104" spans="1:30" s="893" customFormat="1">
      <c r="A104" s="1067">
        <v>2.2000000000000002</v>
      </c>
      <c r="B104" s="891" t="s">
        <v>919</v>
      </c>
      <c r="D104" s="894"/>
      <c r="E104" s="1068"/>
      <c r="F104" s="915"/>
      <c r="G104" s="913"/>
      <c r="H104" s="909"/>
      <c r="I104" s="912"/>
      <c r="J104" s="913"/>
      <c r="K104" s="909"/>
      <c r="L104" s="915"/>
      <c r="M104" s="1069"/>
      <c r="O104" s="1338"/>
      <c r="P104" s="894"/>
      <c r="Q104"/>
    </row>
    <row r="105" spans="1:30" s="893" customFormat="1">
      <c r="A105" s="1067">
        <v>2.2999999999999998</v>
      </c>
      <c r="B105" s="891" t="s">
        <v>921</v>
      </c>
      <c r="D105" s="894"/>
      <c r="E105" s="1068"/>
      <c r="F105" s="915"/>
      <c r="G105" s="910"/>
      <c r="H105" s="868"/>
      <c r="I105" s="915"/>
      <c r="J105" s="910"/>
      <c r="K105" s="875"/>
      <c r="L105" s="916"/>
      <c r="M105" s="1069"/>
      <c r="O105" s="1338"/>
      <c r="P105" s="894"/>
      <c r="Q105"/>
    </row>
    <row r="106" spans="1:30" s="893" customFormat="1">
      <c r="A106" s="1067">
        <v>3</v>
      </c>
      <c r="B106" s="891" t="s">
        <v>923</v>
      </c>
      <c r="D106" s="894"/>
      <c r="E106" s="1068"/>
      <c r="F106" s="895"/>
      <c r="G106" s="896"/>
      <c r="H106" s="895"/>
      <c r="I106" s="895"/>
      <c r="J106" s="896"/>
      <c r="K106" s="864"/>
      <c r="L106" s="864"/>
      <c r="M106" s="1069"/>
      <c r="O106" s="1338"/>
      <c r="P106" s="894"/>
      <c r="Q106"/>
    </row>
    <row r="107" spans="1:30" s="893" customFormat="1">
      <c r="A107" s="1067">
        <v>3.1</v>
      </c>
      <c r="B107" s="891" t="s">
        <v>925</v>
      </c>
      <c r="D107" s="894"/>
      <c r="E107" s="1068"/>
      <c r="F107" s="917"/>
      <c r="G107" s="918"/>
      <c r="H107" s="917"/>
      <c r="I107" s="917"/>
      <c r="J107" s="896"/>
      <c r="K107" s="864"/>
      <c r="L107" s="864"/>
      <c r="M107" s="1069"/>
      <c r="O107" s="1338"/>
      <c r="P107" s="894"/>
      <c r="Q107"/>
    </row>
    <row r="108" spans="1:30" s="893" customFormat="1">
      <c r="A108" s="1067">
        <v>3.2</v>
      </c>
      <c r="B108" s="891" t="s">
        <v>927</v>
      </c>
      <c r="D108" s="894"/>
      <c r="E108" s="1068"/>
      <c r="F108" s="919"/>
      <c r="G108" s="920"/>
      <c r="H108" s="919"/>
      <c r="I108" s="919"/>
      <c r="J108" s="913"/>
      <c r="K108" s="873"/>
      <c r="L108" s="921"/>
      <c r="M108" s="1069"/>
      <c r="O108" s="1338"/>
      <c r="P108" s="894"/>
      <c r="Q108"/>
    </row>
    <row r="109" spans="1:30" s="893" customFormat="1">
      <c r="A109" s="1067">
        <v>3.3</v>
      </c>
      <c r="B109" s="891" t="s">
        <v>929</v>
      </c>
      <c r="D109" s="894"/>
      <c r="E109" s="1068"/>
      <c r="F109" s="917"/>
      <c r="G109" s="918"/>
      <c r="H109" s="917"/>
      <c r="I109" s="917"/>
      <c r="J109" s="896"/>
      <c r="K109" s="864"/>
      <c r="L109" s="864"/>
      <c r="M109" s="1069"/>
      <c r="O109" s="1338"/>
      <c r="P109" s="894"/>
      <c r="Q109"/>
    </row>
    <row r="110" spans="1:30" s="893" customFormat="1">
      <c r="A110" s="1067">
        <v>3.4</v>
      </c>
      <c r="B110" s="891" t="s">
        <v>931</v>
      </c>
      <c r="D110" s="894"/>
      <c r="E110" s="1068"/>
      <c r="F110" s="897"/>
      <c r="G110" s="898"/>
      <c r="H110" s="897"/>
      <c r="I110" s="897"/>
      <c r="J110" s="896"/>
      <c r="K110" s="864"/>
      <c r="L110" s="873"/>
      <c r="M110" s="1069"/>
      <c r="O110" s="1338"/>
      <c r="P110" s="894"/>
      <c r="Q110"/>
    </row>
    <row r="111" spans="1:30" s="1064" customFormat="1">
      <c r="A111" s="1056"/>
      <c r="B111" s="1057"/>
      <c r="C111" s="1057"/>
      <c r="D111" s="1057"/>
      <c r="E111" s="1058"/>
      <c r="F111" s="1059"/>
      <c r="G111" s="1059"/>
      <c r="H111" s="1058"/>
      <c r="I111" s="1059"/>
      <c r="J111" s="1059"/>
      <c r="K111" s="1058"/>
      <c r="L111" s="1059"/>
      <c r="M111" s="1059"/>
      <c r="N111" s="1060"/>
      <c r="O111" s="1061"/>
      <c r="P111" s="1062"/>
      <c r="Q111"/>
      <c r="R111" s="1063"/>
      <c r="S111" s="407"/>
      <c r="T111" s="407"/>
      <c r="U111" s="407"/>
      <c r="V111" s="407"/>
      <c r="W111" s="407"/>
      <c r="X111" s="407"/>
      <c r="Y111" s="407"/>
      <c r="Z111" s="407"/>
      <c r="AA111" s="407"/>
      <c r="AB111" s="407"/>
      <c r="AC111" s="407"/>
      <c r="AD111" s="407"/>
    </row>
    <row r="112" spans="1:30">
      <c r="A112" s="988"/>
      <c r="B112" s="973"/>
      <c r="C112" s="973"/>
      <c r="D112" s="973"/>
      <c r="N112" s="973"/>
      <c r="P112" s="975"/>
    </row>
    <row r="113" spans="1:18" s="863" customFormat="1">
      <c r="A113" s="1065"/>
      <c r="B113" s="287" t="s">
        <v>940</v>
      </c>
      <c r="O113" s="862"/>
      <c r="P113" s="1066"/>
      <c r="Q113"/>
    </row>
    <row r="114" spans="1:18">
      <c r="A114" s="1070"/>
      <c r="D114" s="318"/>
      <c r="E114" s="1071"/>
      <c r="F114" s="1071"/>
      <c r="G114" s="1072"/>
      <c r="H114" s="1071"/>
      <c r="I114" s="1071"/>
      <c r="J114" s="1072"/>
      <c r="K114" s="1071"/>
      <c r="L114" s="1071"/>
      <c r="M114" s="1072"/>
      <c r="O114" s="833"/>
      <c r="P114" s="318"/>
      <c r="R114" s="640"/>
    </row>
    <row r="115" spans="1:18">
      <c r="A115" s="1070"/>
      <c r="B115" s="837"/>
      <c r="D115" s="318"/>
      <c r="E115" s="1071"/>
      <c r="F115" s="1071"/>
      <c r="G115" s="1072"/>
      <c r="H115" s="1071"/>
      <c r="I115" s="1071"/>
      <c r="J115" s="1072"/>
      <c r="K115" s="1071"/>
      <c r="L115" s="1071"/>
      <c r="M115" s="1072"/>
      <c r="O115" s="833"/>
      <c r="P115" s="318"/>
      <c r="R115" s="640"/>
    </row>
    <row r="116" spans="1:18">
      <c r="A116" s="1070"/>
      <c r="B116" s="869"/>
      <c r="D116" s="318"/>
      <c r="E116" s="1071"/>
      <c r="F116" s="1071"/>
      <c r="G116" s="1072"/>
      <c r="H116" s="1071"/>
      <c r="I116" s="1071"/>
      <c r="J116" s="1072"/>
      <c r="K116" s="1071"/>
      <c r="L116" s="1071"/>
      <c r="M116" s="1072"/>
      <c r="O116" s="833"/>
      <c r="P116" s="318"/>
      <c r="R116" s="640"/>
    </row>
    <row r="117" spans="1:18" s="407" customFormat="1">
      <c r="A117" s="1073"/>
      <c r="B117" s="923"/>
      <c r="D117" s="878"/>
      <c r="E117" s="1074"/>
      <c r="F117" s="1074"/>
      <c r="G117" s="1075"/>
      <c r="H117" s="1074"/>
      <c r="I117" s="1074"/>
      <c r="J117" s="1075"/>
      <c r="K117" s="1074"/>
      <c r="L117" s="1074"/>
      <c r="M117" s="1075"/>
      <c r="O117" s="877"/>
      <c r="P117" s="878"/>
      <c r="Q117"/>
    </row>
    <row r="118" spans="1:18">
      <c r="A118" s="833"/>
    </row>
    <row r="119" spans="1:18">
      <c r="A119" s="833"/>
      <c r="B119" s="640" t="s">
        <v>1071</v>
      </c>
    </row>
    <row r="120" spans="1:18"/>
  </sheetData>
  <sheetProtection sheet="1" objects="1" scenarios="1"/>
  <mergeCells count="60">
    <mergeCell ref="O100:O110"/>
    <mergeCell ref="B74:D74"/>
    <mergeCell ref="B76:C76"/>
    <mergeCell ref="B79:D79"/>
    <mergeCell ref="B84:D84"/>
    <mergeCell ref="B85:D85"/>
    <mergeCell ref="B86:D86"/>
    <mergeCell ref="B87:D87"/>
    <mergeCell ref="B89:D89"/>
    <mergeCell ref="B90:D90"/>
    <mergeCell ref="B92:D92"/>
    <mergeCell ref="B93:D93"/>
    <mergeCell ref="B72:D72"/>
    <mergeCell ref="B59:C59"/>
    <mergeCell ref="B60:D60"/>
    <mergeCell ref="B61:D61"/>
    <mergeCell ref="B62:D62"/>
    <mergeCell ref="B63:D63"/>
    <mergeCell ref="B64:D64"/>
    <mergeCell ref="B65:D65"/>
    <mergeCell ref="B66:D66"/>
    <mergeCell ref="B67:D67"/>
    <mergeCell ref="B69:D69"/>
    <mergeCell ref="B71:D71"/>
    <mergeCell ref="B58:C58"/>
    <mergeCell ref="B45:D45"/>
    <mergeCell ref="B46:D46"/>
    <mergeCell ref="B47:D47"/>
    <mergeCell ref="B48:D48"/>
    <mergeCell ref="B49:D49"/>
    <mergeCell ref="B51:D51"/>
    <mergeCell ref="B52:D52"/>
    <mergeCell ref="B54:C54"/>
    <mergeCell ref="B55:D55"/>
    <mergeCell ref="B56:D56"/>
    <mergeCell ref="B57:D57"/>
    <mergeCell ref="B44:D44"/>
    <mergeCell ref="B29:D29"/>
    <mergeCell ref="O29:O30"/>
    <mergeCell ref="B31:C31"/>
    <mergeCell ref="B32:C32"/>
    <mergeCell ref="B33:C33"/>
    <mergeCell ref="B36:D36"/>
    <mergeCell ref="B38:D38"/>
    <mergeCell ref="B39:D39"/>
    <mergeCell ref="B40:D40"/>
    <mergeCell ref="B41:D41"/>
    <mergeCell ref="B43:C43"/>
    <mergeCell ref="B28:D28"/>
    <mergeCell ref="B11:C11"/>
    <mergeCell ref="B18:D18"/>
    <mergeCell ref="B19:D19"/>
    <mergeCell ref="B20:D20"/>
    <mergeCell ref="B21:D21"/>
    <mergeCell ref="B22:D22"/>
    <mergeCell ref="B23:D23"/>
    <mergeCell ref="B24:D24"/>
    <mergeCell ref="B25:D25"/>
    <mergeCell ref="B26:D26"/>
    <mergeCell ref="B27:D27"/>
  </mergeCells>
  <pageMargins left="0.7" right="0.7" top="0.75" bottom="0.75" header="0.3" footer="0.3"/>
  <pageSetup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3839ADDBFEA14D8AA65A929640924B" ma:contentTypeVersion="6" ma:contentTypeDescription="Create a new document." ma:contentTypeScope="" ma:versionID="ae25020b5813f48a051d80dd1871c868">
  <xsd:schema xmlns:xsd="http://www.w3.org/2001/XMLSchema" xmlns:xs="http://www.w3.org/2001/XMLSchema" xmlns:p="http://schemas.microsoft.com/office/2006/metadata/properties" xmlns:ns2="80282795-88ad-430f-9195-21ae31b229e9" xmlns:ns3="50a277ff-139e-46f4-9445-41a4c4e4949b" targetNamespace="http://schemas.microsoft.com/office/2006/metadata/properties" ma:root="true" ma:fieldsID="30dda7564721fa5736deed725b6b3a1a" ns2:_="" ns3:_="">
    <xsd:import namespace="80282795-88ad-430f-9195-21ae31b229e9"/>
    <xsd:import namespace="50a277ff-139e-46f4-9445-41a4c4e4949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82795-88ad-430f-9195-21ae31b229e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a277ff-139e-46f4-9445-41a4c4e4949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77E8BA-51BB-4627-BC2E-C54773EC426D}">
  <ds:schemaRefs>
    <ds:schemaRef ds:uri="80282795-88ad-430f-9195-21ae31b229e9"/>
    <ds:schemaRef ds:uri="http://purl.org/dc/terms/"/>
    <ds:schemaRef ds:uri="http://schemas.openxmlformats.org/package/2006/metadata/core-properties"/>
    <ds:schemaRef ds:uri="50a277ff-139e-46f4-9445-41a4c4e4949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A9680B8-8887-4ECF-82A5-8DA1023C4797}">
  <ds:schemaRefs>
    <ds:schemaRef ds:uri="http://schemas.microsoft.com/sharepoint/v3/contenttype/forms"/>
  </ds:schemaRefs>
</ds:datastoreItem>
</file>

<file path=customXml/itemProps3.xml><?xml version="1.0" encoding="utf-8"?>
<ds:datastoreItem xmlns:ds="http://schemas.openxmlformats.org/officeDocument/2006/customXml" ds:itemID="{8886159F-288D-4A95-8C50-44B06777D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82795-88ad-430f-9195-21ae31b229e9"/>
    <ds:schemaRef ds:uri="50a277ff-139e-46f4-9445-41a4c4e4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NG Metrics</vt:lpstr>
      <vt:lpstr>WPD Metrics</vt:lpstr>
      <vt:lpstr>SASB</vt:lpstr>
      <vt:lpstr>EU Taxonomy Cover Sheet</vt:lpstr>
      <vt:lpstr>EU Taxonomy Turnover</vt:lpstr>
      <vt:lpstr>EU Taxonomy Opex.</vt:lpstr>
      <vt:lpstr>EU Taxonomy Capex.</vt:lpstr>
      <vt:lpstr>EEI Metrics</vt:lpstr>
      <vt:lpstr>AGA Metrics</vt:lpstr>
      <vt:lpstr>Emissions Reduction Goals</vt:lpstr>
      <vt:lpstr>NG Metrics Explanation</vt:lpstr>
      <vt:lpstr>COST OF TRANSMISSION - CONSUMER</vt:lpstr>
      <vt:lpstr>SASB!_ftn1</vt:lpstr>
      <vt:lpstr>SASB!_ftn2</vt:lpstr>
      <vt:lpstr>SASB!_ftnref1</vt:lpstr>
      <vt:lpstr>SASB!_Hlk70522750</vt:lpstr>
      <vt:lpstr>SASB!_Ref69205031</vt:lpstr>
      <vt:lpstr>SASB!_Ref70509809</vt:lpstr>
      <vt:lpstr>SASB!_Ref72942625</vt:lpstr>
      <vt:lpstr>'EEI Metrics'!Print_Area</vt:lpstr>
      <vt:lpstr>'EEI Metrics'!Print_Titles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Gohil, Hiren</dc:creator>
  <cp:keywords/>
  <dc:description/>
  <cp:lastModifiedBy>Malik, Saad</cp:lastModifiedBy>
  <cp:revision/>
  <dcterms:created xsi:type="dcterms:W3CDTF">2021-08-18T21:33:37Z</dcterms:created>
  <dcterms:modified xsi:type="dcterms:W3CDTF">2022-11-05T23:10:41Z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0x0101003E3839ADDBFEA14D8AA65A929640924B</vt:lpwstr>
  </property>
</Properties>
</file>